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https://nfosigw-my.sharepoint.com/personal/katarzyna_bogdanska_nfosigw_gov_pl/Documents/Z_gotowe czarno-białe dok_pdf/"/>
    </mc:Choice>
  </mc:AlternateContent>
  <xr:revisionPtr revIDLastSave="3" documentId="8_{2A236513-4ADB-45AE-9A82-50CD6DAAB5B2}" xr6:coauthVersionLast="47" xr6:coauthVersionMax="47" xr10:uidLastSave="{4854F4BF-FBBD-4613-B52E-9AB8C3D940CB}"/>
  <bookViews>
    <workbookView xWindow="-108" yWindow="-108" windowWidth="23256" windowHeight="12456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<sst xmlns="http://schemas.openxmlformats.org/spreadsheetml/2006/main" count="241" uniqueCount="157">
  <si>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</si>
  <si>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</si>
  <si>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</si>
  <si>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</si>
  <si>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</si>
  <si>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</si>
  <si>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</si>
  <si>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</si>
  <si>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</si>
  <si>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</si>
  <si>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</si>
  <si>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</si>
  <si>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</si>
  <si>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</si>
  <si>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</si>
  <si>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</si>
  <si>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</si>
  <si>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</si>
  <si>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</si>
  <si>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</si>
  <si>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</si>
  <si>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</si>
  <si>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</si>
  <si>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</si>
  <si>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</si>
  <si>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</si>
  <si>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</si>
  <si>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</si>
  <si>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</si>
  <si>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</si>
  <si>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</si>
  <si>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</si>
  <si>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</si>
  <si>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</si>
  <si>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</si>
  <si>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</si>
  <si>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</si>
  <si>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</si>
  <si>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</si>
  <si>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</si>
  <si>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</si>
  <si>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</si>
  <si>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</si>
  <si>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</si>
  <si>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</si>
  <si>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</si>
  <si>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</si>
  <si>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</si>
  <si>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</si>
  <si>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</si>
  <si>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</si>
  <si>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</si>
  <si>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</si>
  <si>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</si>
  <si>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</si>
  <si>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</si>
  <si>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</si>
  <si>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</si>
  <si>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</si>
  <si>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</si>
  <si>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</si>
  <si>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</si>
  <si>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</si>
  <si>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</si>
  <si>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</si>
  <si>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</si>
  <si>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</si>
  <si>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</si>
  <si>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</si>
  <si>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</si>
  <si>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</si>
  <si>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</si>
  <si>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</si>
  <si>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</si>
  <si>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</si>
  <si>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</si>
  <si>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</si>
  <si>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</si>
  <si>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</si>
  <si>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</si>
  <si>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</si>
  <si>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</si>
  <si>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</si>
  <si>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</si>
  <si>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</si>
  <si>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</si>
  <si>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</si>
  <si>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t>Adres budynku jednorodzinnego mieszkalnego / lokalu mieszkalnego</t>
  </si>
  <si>
    <t>I. Dane o budynku mieszkalnym / lokalu mieszkalnym</t>
  </si>
  <si>
    <t>W sekcji należy podać dane dot. budynku / lokalu mieszkalnego.</t>
  </si>
  <si>
    <t>10.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</si>
  <si>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</si>
  <si>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</si>
  <si>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</si>
  <si>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</si>
  <si>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</si>
  <si>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</si>
  <si>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</si>
  <si>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</si>
  <si>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</si>
  <si>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</si>
  <si>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</si>
  <si>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</si>
  <si>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</si>
  <si>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</si>
  <si>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</si>
  <si>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</si>
  <si>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</si>
  <si>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t>11.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</si>
  <si>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</si>
  <si>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</si>
  <si>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</si>
  <si>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</si>
  <si>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</si>
  <si>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</si>
  <si>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</si>
  <si>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</si>
  <si>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</si>
  <si>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</si>
  <si>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</si>
  <si>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</si>
  <si>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</si>
  <si>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</si>
  <si>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</si>
  <si>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</si>
  <si>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</si>
  <si>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</si>
  <si>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</si>
  <si>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</si>
  <si>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</si>
  <si>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</si>
  <si>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</si>
  <si>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</si>
  <si>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</si>
  <si>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</si>
  <si>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</si>
  <si>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</si>
  <si>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</si>
  <si>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</si>
  <si>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</si>
  <si>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</si>
  <si>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</si>
  <si>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</si>
  <si>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</si>
  <si>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t>i mocy:</t>
  </si>
  <si>
    <t>kWc</t>
  </si>
  <si>
    <r>
      <rPr>
        <b/>
        <sz val="16"/>
        <rFont val="Calibri"/>
        <family val="2"/>
        <scheme val="minor"/>
      </rPr>
      <t>INSTRUKCJA WYPEŁNIANIA DOKUMENTU PODSUMOWUJĄCEGO AUDYT ENERGETYCZNY</t>
    </r>
    <r>
      <rPr>
        <sz val="1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</si>
  <si>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Sekcja I </t>
    </r>
    <r>
      <rPr>
        <b/>
        <i/>
        <sz val="11"/>
        <rFont val="Calibri"/>
        <family val="2"/>
        <scheme val="minor"/>
      </rPr>
      <t>Dane o budynku mieszkalnym / lokalu mieszkalnym</t>
    </r>
  </si>
  <si>
    <r>
      <t xml:space="preserve">Sekcja III. </t>
    </r>
    <r>
      <rPr>
        <b/>
        <i/>
        <sz val="11"/>
        <rFont val="Calibri"/>
        <family val="2"/>
        <scheme val="minor"/>
      </rPr>
      <t xml:space="preserve">Wskaźniki rocznego zapotrzebowania na ciepło do ogrzewania budynku </t>
    </r>
  </si>
  <si>
    <t>Następnie należy podać wskaźnik rocznego zapotrzebowania na ciepło do ogrzewania budynku (bez uwzględnienia sprawności systemu grzewczego i przerw w ogrzewaniu) [kWh/(m2*rok)] przed termomodernizacją i po termomodernizacji. 
Jeżeli wskaźnik po termomodernizacji jest wyższy niż 80 kWh/(m2*rok) - wartość podświetla się na czerwono. Nie stanowi to o błędzie pod warunkiem spełnienia redukcji na poziomie min. 40%. 
Jeżeli redukcja wskaźnika jest mniejsza niż 40% - wartość wyświetla się na czerwono. Nie stanowi to o błędzie pod warunkiem osiągnięcia wartość wskaźnika na poziomie min. 80 kWh/(m2*rok).</t>
  </si>
  <si>
    <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</si>
  <si>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rFont val="Calibri"/>
        <family val="2"/>
        <scheme val="minor"/>
      </rPr>
      <t xml:space="preserve">Jeżeli w ramach audytu energetycznego zostały obliczone te wartości - należy je wpisać w pola E28 i G28. </t>
    </r>
    <r>
      <rPr>
        <sz val="11"/>
        <rFont val="Calibri"/>
        <family val="2"/>
        <scheme val="minor"/>
      </rPr>
      <t>W przeciwnym wypadku wartości zostaną wyliczone automatycznie.</t>
    </r>
  </si>
  <si>
    <r>
      <t>Następnie należy odpowiedzić na pytania: Czy wartość redukcji emisji PM10/BaP/CO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zostały wyliczone w audycie energetycznym. </t>
    </r>
    <r>
      <rPr>
        <b/>
        <sz val="11"/>
        <rFont val="Calibri"/>
        <family val="2"/>
        <scheme val="minor"/>
      </rPr>
      <t xml:space="preserve">Jeżeli w ramach audytu energetycznego zostały obliczone te wartości - należy je wpisać odpowiednio w pola E34, E35 lub E36. </t>
    </r>
    <r>
      <rPr>
        <sz val="11"/>
        <rFont val="Calibri"/>
        <family val="2"/>
        <scheme val="minor"/>
      </rPr>
      <t>W przeciwnym wypadku wartości zostaną wyliczone automatycznie.</t>
    </r>
  </si>
  <si>
    <r>
      <t>W sekcji I</t>
    </r>
    <r>
      <rPr>
        <b/>
        <sz val="11"/>
        <rFont val="Calibri"/>
        <family val="2"/>
        <scheme val="minor"/>
      </rPr>
      <t>V. Oświadczenia Audytora</t>
    </r>
    <r>
      <rPr>
        <sz val="1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</si>
  <si>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rFont val="Calibri"/>
        <family val="2"/>
        <scheme val="minor"/>
      </rPr>
      <t>V. Uwagi, komentarze, podpis</t>
    </r>
    <r>
      <rPr>
        <sz val="1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</si>
  <si>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rFont val="Calibri"/>
        <family val="2"/>
        <scheme val="minor"/>
      </rPr>
      <t xml:space="preserve">V. Uwagi, komentarze, podpis </t>
    </r>
    <r>
      <rPr>
        <sz val="11"/>
        <rFont val="Calibri"/>
        <family val="2"/>
        <scheme val="minor"/>
      </rPr>
      <t>wymagany jest podpis 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</si>
  <si>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rFont val="Calibri"/>
        <family val="2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rFont val="Calibri"/>
        <family val="2"/>
        <scheme val="minor"/>
      </rPr>
      <t>Wyświetlanie powyższego komunikatu nie jest jednoznaczne z przyznaniem dofinansowania na kompleksową termomodernizację.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</si>
</sst>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2" fillId="0" borderId="0"/>
  </cellStyleXfs>
  <cellXfs count="349">
    <xf numFmtId="0" fontId="0" fillId="0" borderId="0" xfId="0"/>
    <xf numFmtId="0" fontId="0" fillId="7" borderId="0" xfId="0" applyFill="1"/>
    <xf numFmtId="0" fontId="12" fillId="2" borderId="9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5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/>
    </xf>
    <xf numFmtId="0" fontId="33" fillId="2" borderId="48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2" borderId="42" xfId="0" applyFill="1" applyBorder="1" applyAlignment="1">
      <alignment horizontal="center" vertical="center"/>
    </xf>
    <xf numFmtId="0" fontId="11" fillId="2" borderId="40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6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 wrapText="1"/>
    </xf>
    <xf numFmtId="4" fontId="37" fillId="3" borderId="9" xfId="0" applyNumberFormat="1" applyFont="1" applyFill="1" applyBorder="1" applyAlignment="1" applyProtection="1">
      <alignment horizontal="right" vertical="center"/>
      <protection locked="0"/>
    </xf>
    <xf numFmtId="4" fontId="37" fillId="0" borderId="9" xfId="0" applyNumberFormat="1" applyFont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 applyProtection="1">
      <alignment horizontal="left" vertical="center"/>
      <protection locked="0"/>
    </xf>
    <xf numFmtId="0" fontId="33" fillId="2" borderId="46" xfId="0" applyFont="1" applyFill="1" applyBorder="1" applyAlignment="1">
      <alignment horizontal="left" vertical="center"/>
    </xf>
    <xf numFmtId="168" fontId="32" fillId="3" borderId="10" xfId="0" applyNumberFormat="1" applyFont="1" applyFill="1" applyBorder="1" applyAlignment="1" applyProtection="1">
      <alignment vertical="center"/>
      <protection locked="0"/>
    </xf>
    <xf numFmtId="168" fontId="32" fillId="3" borderId="46" xfId="0" applyNumberFormat="1" applyFont="1" applyFill="1" applyBorder="1" applyAlignment="1" applyProtection="1">
      <alignment vertical="center"/>
      <protection locked="0"/>
    </xf>
    <xf numFmtId="0" fontId="11" fillId="2" borderId="47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60" xfId="0" applyFont="1" applyFill="1" applyBorder="1" applyAlignment="1">
      <alignment vertical="center"/>
    </xf>
    <xf numFmtId="0" fontId="3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6" borderId="31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right" vertical="top"/>
    </xf>
    <xf numFmtId="0" fontId="16" fillId="2" borderId="18" xfId="2" applyFont="1" applyFill="1" applyBorder="1" applyAlignment="1">
      <alignment horizontal="right" vertical="top"/>
    </xf>
    <xf numFmtId="0" fontId="16" fillId="2" borderId="20" xfId="2" applyFont="1" applyFill="1" applyBorder="1" applyAlignment="1">
      <alignment horizontal="right" vertical="top"/>
    </xf>
    <xf numFmtId="0" fontId="34" fillId="7" borderId="0" xfId="0" applyFont="1" applyFill="1"/>
    <xf numFmtId="0" fontId="38" fillId="4" borderId="22" xfId="0" applyFont="1" applyFill="1" applyBorder="1"/>
    <xf numFmtId="0" fontId="38" fillId="4" borderId="23" xfId="0" applyFont="1" applyFill="1" applyBorder="1"/>
    <xf numFmtId="0" fontId="38" fillId="4" borderId="45" xfId="0" applyFont="1" applyFill="1" applyBorder="1"/>
    <xf numFmtId="0" fontId="25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26" fillId="7" borderId="0" xfId="0" applyFont="1" applyFill="1" applyProtection="1">
      <protection locked="0"/>
    </xf>
    <xf numFmtId="4" fontId="4" fillId="7" borderId="0" xfId="0" applyNumberFormat="1" applyFont="1" applyFill="1" applyProtection="1">
      <protection locked="0"/>
    </xf>
    <xf numFmtId="0" fontId="26" fillId="7" borderId="0" xfId="0" applyFont="1" applyFill="1" applyAlignment="1" applyProtection="1">
      <alignment horizontal="left" vertical="center"/>
      <protection locked="0"/>
    </xf>
    <xf numFmtId="0" fontId="6" fillId="7" borderId="0" xfId="0" applyFont="1" applyFill="1" applyProtection="1">
      <protection locked="0"/>
    </xf>
    <xf numFmtId="0" fontId="3" fillId="7" borderId="0" xfId="0" applyFont="1" applyFill="1" applyProtection="1">
      <protection locked="0"/>
    </xf>
    <xf numFmtId="0" fontId="36" fillId="7" borderId="0" xfId="0" applyFont="1" applyFill="1" applyAlignment="1" applyProtection="1">
      <alignment horizontal="left" vertical="center"/>
      <protection locked="0"/>
    </xf>
    <xf numFmtId="4" fontId="37" fillId="0" borderId="9" xfId="0" applyNumberFormat="1" applyFont="1" applyBorder="1" applyAlignment="1" applyProtection="1">
      <alignment horizontal="right" vertical="center" wrapText="1"/>
      <protection locked="0"/>
    </xf>
    <xf numFmtId="0" fontId="26" fillId="7" borderId="0" xfId="0" quotePrefix="1" applyFont="1" applyFill="1" applyAlignment="1" applyProtection="1">
      <alignment horizontal="left" vertical="center"/>
      <protection locked="0"/>
    </xf>
    <xf numFmtId="4" fontId="26" fillId="7" borderId="0" xfId="0" quotePrefix="1" applyNumberFormat="1" applyFont="1" applyFill="1" applyAlignment="1" applyProtection="1">
      <alignment horizontal="left" vertical="center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19" xfId="0" applyFont="1" applyFill="1" applyBorder="1" applyAlignment="1" applyProtection="1">
      <alignment vertical="center" wrapText="1"/>
      <protection locked="0"/>
    </xf>
    <xf numFmtId="0" fontId="31" fillId="2" borderId="18" xfId="0" applyFont="1" applyFill="1" applyBorder="1" applyAlignment="1">
      <alignment horizontal="center" vertical="center" wrapText="1"/>
    </xf>
    <xf numFmtId="0" fontId="25" fillId="7" borderId="0" xfId="0" applyFont="1" applyFill="1" applyAlignment="1" applyProtection="1">
      <alignment horizontal="left"/>
      <protection locked="0"/>
    </xf>
    <xf numFmtId="0" fontId="43" fillId="2" borderId="18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26" fillId="4" borderId="13" xfId="2" applyFont="1" applyFill="1" applyBorder="1" applyAlignment="1">
      <alignment horizontal="center" vertical="center"/>
    </xf>
    <xf numFmtId="0" fontId="26" fillId="4" borderId="33" xfId="2" applyFont="1" applyFill="1" applyBorder="1"/>
    <xf numFmtId="0" fontId="26" fillId="4" borderId="36" xfId="2" applyFont="1" applyFill="1" applyBorder="1"/>
    <xf numFmtId="0" fontId="26" fillId="4" borderId="36" xfId="2" applyFont="1" applyFill="1" applyBorder="1" applyAlignment="1">
      <alignment horizontal="center" vertical="center"/>
    </xf>
    <xf numFmtId="4" fontId="26" fillId="2" borderId="0" xfId="0" applyNumberFormat="1" applyFont="1" applyFill="1"/>
    <xf numFmtId="0" fontId="26" fillId="4" borderId="9" xfId="2" applyFont="1" applyFill="1" applyBorder="1" applyAlignment="1">
      <alignment horizontal="center" vertical="center"/>
    </xf>
    <xf numFmtId="0" fontId="26" fillId="4" borderId="19" xfId="2" applyFont="1" applyFill="1" applyBorder="1"/>
    <xf numFmtId="0" fontId="26" fillId="4" borderId="23" xfId="2" applyFont="1" applyFill="1" applyBorder="1"/>
    <xf numFmtId="0" fontId="26" fillId="4" borderId="23" xfId="2" applyFont="1" applyFill="1" applyBorder="1" applyAlignment="1">
      <alignment horizontal="center" vertical="center"/>
    </xf>
    <xf numFmtId="167" fontId="26" fillId="2" borderId="0" xfId="0" applyNumberFormat="1" applyFont="1" applyFill="1"/>
    <xf numFmtId="167" fontId="26" fillId="2" borderId="5" xfId="0" applyNumberFormat="1" applyFont="1" applyFill="1" applyBorder="1"/>
    <xf numFmtId="165" fontId="26" fillId="2" borderId="0" xfId="0" applyNumberFormat="1" applyFont="1" applyFill="1" applyAlignment="1">
      <alignment vertical="center"/>
    </xf>
    <xf numFmtId="165" fontId="26" fillId="2" borderId="5" xfId="0" applyNumberFormat="1" applyFont="1" applyFill="1" applyBorder="1"/>
    <xf numFmtId="165" fontId="26" fillId="2" borderId="0" xfId="0" applyNumberFormat="1" applyFont="1" applyFill="1"/>
    <xf numFmtId="0" fontId="26" fillId="4" borderId="34" xfId="2" applyFont="1" applyFill="1" applyBorder="1" applyAlignment="1">
      <alignment horizontal="center" vertical="center"/>
    </xf>
    <xf numFmtId="0" fontId="26" fillId="4" borderId="21" xfId="2" applyFont="1" applyFill="1" applyBorder="1"/>
    <xf numFmtId="0" fontId="26" fillId="4" borderId="45" xfId="2" applyFont="1" applyFill="1" applyBorder="1"/>
    <xf numFmtId="0" fontId="26" fillId="4" borderId="45" xfId="2" applyFont="1" applyFill="1" applyBorder="1" applyAlignment="1">
      <alignment horizontal="center" vertical="center"/>
    </xf>
    <xf numFmtId="0" fontId="26" fillId="2" borderId="7" xfId="0" applyFont="1" applyFill="1" applyBorder="1"/>
    <xf numFmtId="167" fontId="26" fillId="2" borderId="7" xfId="0" applyNumberFormat="1" applyFont="1" applyFill="1" applyBorder="1"/>
    <xf numFmtId="167" fontId="26" fillId="2" borderId="8" xfId="0" applyNumberFormat="1" applyFont="1" applyFill="1" applyBorder="1"/>
    <xf numFmtId="0" fontId="26" fillId="6" borderId="37" xfId="2" applyFont="1" applyFill="1" applyBorder="1" applyAlignment="1">
      <alignment horizontal="center" vertical="center"/>
    </xf>
    <xf numFmtId="0" fontId="26" fillId="6" borderId="17" xfId="2" applyFont="1" applyFill="1" applyBorder="1"/>
    <xf numFmtId="0" fontId="26" fillId="6" borderId="22" xfId="2" applyFont="1" applyFill="1" applyBorder="1"/>
    <xf numFmtId="0" fontId="26" fillId="6" borderId="22" xfId="2" applyFont="1" applyFill="1" applyBorder="1" applyAlignment="1">
      <alignment horizontal="center" vertical="center"/>
    </xf>
    <xf numFmtId="0" fontId="26" fillId="6" borderId="34" xfId="2" applyFont="1" applyFill="1" applyBorder="1" applyAlignment="1">
      <alignment horizontal="center" vertical="center"/>
    </xf>
    <xf numFmtId="0" fontId="26" fillId="6" borderId="21" xfId="2" applyFont="1" applyFill="1" applyBorder="1"/>
    <xf numFmtId="0" fontId="26" fillId="6" borderId="45" xfId="2" applyFont="1" applyFill="1" applyBorder="1"/>
    <xf numFmtId="0" fontId="26" fillId="6" borderId="45" xfId="2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vertical="center"/>
    </xf>
    <xf numFmtId="0" fontId="44" fillId="2" borderId="12" xfId="0" applyFont="1" applyFill="1" applyBorder="1" applyAlignment="1">
      <alignment vertical="center"/>
    </xf>
    <xf numFmtId="0" fontId="44" fillId="2" borderId="12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/>
    </xf>
    <xf numFmtId="0" fontId="8" fillId="2" borderId="54" xfId="0" applyFont="1" applyFill="1" applyBorder="1" applyAlignment="1">
      <alignment vertical="center"/>
    </xf>
    <xf numFmtId="0" fontId="11" fillId="2" borderId="4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46" xfId="0" applyFont="1" applyFill="1" applyBorder="1" applyAlignment="1">
      <alignment vertical="center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46" xfId="0" applyFont="1" applyFill="1" applyBorder="1" applyAlignment="1" applyProtection="1">
      <alignment vertical="center" wrapText="1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0" fillId="2" borderId="4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46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right" vertical="center"/>
    </xf>
    <xf numFmtId="0" fontId="29" fillId="7" borderId="0" xfId="0" applyFont="1" applyFill="1" applyAlignment="1">
      <alignment vertical="top"/>
    </xf>
    <xf numFmtId="0" fontId="29" fillId="0" borderId="18" xfId="0" applyFont="1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29" fillId="7" borderId="0" xfId="0" applyFont="1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13" fillId="10" borderId="9" xfId="0" applyFont="1" applyFill="1" applyBorder="1" applyAlignment="1">
      <alignment horizontal="center" vertical="center"/>
    </xf>
    <xf numFmtId="4" fontId="37" fillId="10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10" borderId="9" xfId="0" applyFont="1" applyFill="1" applyBorder="1" applyAlignment="1">
      <alignment horizontal="left" vertical="center"/>
    </xf>
    <xf numFmtId="0" fontId="12" fillId="10" borderId="14" xfId="0" applyFont="1" applyFill="1" applyBorder="1" applyAlignment="1">
      <alignment horizontal="left" vertical="center"/>
    </xf>
    <xf numFmtId="10" fontId="21" fillId="10" borderId="19" xfId="1" applyNumberFormat="1" applyFont="1" applyFill="1" applyBorder="1" applyAlignment="1" applyProtection="1">
      <alignment horizontal="right" vertical="center"/>
    </xf>
    <xf numFmtId="10" fontId="10" fillId="10" borderId="19" xfId="1" applyNumberFormat="1" applyFont="1" applyFill="1" applyBorder="1" applyAlignment="1" applyProtection="1">
      <alignment horizontal="right" vertical="center"/>
    </xf>
    <xf numFmtId="10" fontId="10" fillId="10" borderId="19" xfId="1" applyNumberFormat="1" applyFont="1" applyFill="1" applyBorder="1" applyAlignment="1" applyProtection="1">
      <alignment horizontal="right" vertical="center" wrapText="1"/>
    </xf>
    <xf numFmtId="0" fontId="6" fillId="11" borderId="27" xfId="2" applyFont="1" applyFill="1" applyBorder="1" applyAlignment="1">
      <alignment horizontal="center" vertical="center"/>
    </xf>
    <xf numFmtId="0" fontId="26" fillId="11" borderId="29" xfId="2" applyFont="1" applyFill="1" applyBorder="1" applyAlignment="1">
      <alignment horizontal="center" vertical="center"/>
    </xf>
    <xf numFmtId="0" fontId="26" fillId="11" borderId="28" xfId="2" applyFont="1" applyFill="1" applyBorder="1"/>
    <xf numFmtId="0" fontId="26" fillId="11" borderId="15" xfId="2" applyFont="1" applyFill="1" applyBorder="1"/>
    <xf numFmtId="0" fontId="26" fillId="11" borderId="15" xfId="2" applyFont="1" applyFill="1" applyBorder="1" applyAlignment="1">
      <alignment horizontal="center" vertical="center"/>
    </xf>
    <xf numFmtId="0" fontId="6" fillId="11" borderId="18" xfId="2" applyFont="1" applyFill="1" applyBorder="1" applyAlignment="1">
      <alignment horizontal="center"/>
    </xf>
    <xf numFmtId="0" fontId="6" fillId="11" borderId="9" xfId="2" applyFont="1" applyFill="1" applyBorder="1" applyAlignment="1">
      <alignment horizontal="center"/>
    </xf>
    <xf numFmtId="0" fontId="6" fillId="11" borderId="19" xfId="2" applyFont="1" applyFill="1" applyBorder="1" applyAlignment="1">
      <alignment horizontal="center"/>
    </xf>
    <xf numFmtId="0" fontId="6" fillId="11" borderId="25" xfId="2" applyFont="1" applyFill="1" applyBorder="1" applyAlignment="1">
      <alignment horizontal="center"/>
    </xf>
    <xf numFmtId="0" fontId="6" fillId="11" borderId="14" xfId="2" applyFont="1" applyFill="1" applyBorder="1" applyAlignment="1">
      <alignment horizontal="center"/>
    </xf>
    <xf numFmtId="0" fontId="6" fillId="11" borderId="26" xfId="2" applyFont="1" applyFill="1" applyBorder="1" applyAlignment="1">
      <alignment horizontal="center"/>
    </xf>
    <xf numFmtId="165" fontId="26" fillId="11" borderId="27" xfId="0" applyNumberFormat="1" applyFont="1" applyFill="1" applyBorder="1"/>
    <xf numFmtId="165" fontId="26" fillId="11" borderId="29" xfId="0" applyNumberFormat="1" applyFont="1" applyFill="1" applyBorder="1"/>
    <xf numFmtId="165" fontId="26" fillId="11" borderId="35" xfId="0" applyNumberFormat="1" applyFont="1" applyFill="1" applyBorder="1"/>
    <xf numFmtId="165" fontId="26" fillId="11" borderId="32" xfId="0" applyNumberFormat="1" applyFont="1" applyFill="1" applyBorder="1"/>
    <xf numFmtId="165" fontId="26" fillId="11" borderId="18" xfId="0" applyNumberFormat="1" applyFont="1" applyFill="1" applyBorder="1"/>
    <xf numFmtId="165" fontId="26" fillId="11" borderId="18" xfId="0" applyNumberFormat="1" applyFont="1" applyFill="1" applyBorder="1" applyAlignment="1">
      <alignment vertical="center"/>
    </xf>
    <xf numFmtId="165" fontId="26" fillId="11" borderId="20" xfId="0" applyNumberFormat="1" applyFont="1" applyFill="1" applyBorder="1"/>
    <xf numFmtId="165" fontId="26" fillId="11" borderId="16" xfId="2" applyNumberFormat="1" applyFont="1" applyFill="1" applyBorder="1"/>
    <xf numFmtId="165" fontId="26" fillId="11" borderId="20" xfId="2" applyNumberFormat="1" applyFont="1" applyFill="1" applyBorder="1"/>
    <xf numFmtId="165" fontId="26" fillId="11" borderId="9" xfId="0" applyNumberFormat="1" applyFont="1" applyFill="1" applyBorder="1" applyAlignment="1">
      <alignment vertical="center"/>
    </xf>
    <xf numFmtId="166" fontId="26" fillId="11" borderId="10" xfId="0" applyNumberFormat="1" applyFont="1" applyFill="1" applyBorder="1" applyAlignment="1">
      <alignment vertical="center"/>
    </xf>
    <xf numFmtId="165" fontId="26" fillId="11" borderId="37" xfId="2" applyNumberFormat="1" applyFont="1" applyFill="1" applyBorder="1"/>
    <xf numFmtId="165" fontId="26" fillId="11" borderId="17" xfId="2" applyNumberFormat="1" applyFont="1" applyFill="1" applyBorder="1"/>
    <xf numFmtId="165" fontId="26" fillId="11" borderId="34" xfId="2" applyNumberFormat="1" applyFont="1" applyFill="1" applyBorder="1"/>
    <xf numFmtId="165" fontId="26" fillId="11" borderId="21" xfId="2" applyNumberFormat="1" applyFont="1" applyFill="1" applyBorder="1"/>
    <xf numFmtId="0" fontId="6" fillId="11" borderId="15" xfId="2" applyFont="1" applyFill="1" applyBorder="1"/>
    <xf numFmtId="0" fontId="6" fillId="11" borderId="15" xfId="2" applyFont="1" applyFill="1" applyBorder="1" applyAlignment="1">
      <alignment horizontal="left" vertical="center"/>
    </xf>
    <xf numFmtId="0" fontId="6" fillId="11" borderId="15" xfId="2" applyFont="1" applyFill="1" applyBorder="1" applyAlignment="1">
      <alignment horizontal="center" vertical="center"/>
    </xf>
    <xf numFmtId="0" fontId="6" fillId="11" borderId="22" xfId="2" applyFont="1" applyFill="1" applyBorder="1" applyAlignment="1">
      <alignment horizontal="left" vertical="center"/>
    </xf>
    <xf numFmtId="0" fontId="6" fillId="11" borderId="22" xfId="2" applyFont="1" applyFill="1" applyBorder="1" applyAlignment="1">
      <alignment horizontal="center" vertical="center"/>
    </xf>
    <xf numFmtId="0" fontId="6" fillId="11" borderId="23" xfId="2" applyFont="1" applyFill="1" applyBorder="1" applyAlignment="1">
      <alignment horizontal="left" vertical="center"/>
    </xf>
    <xf numFmtId="0" fontId="6" fillId="11" borderId="23" xfId="2" applyFont="1" applyFill="1" applyBorder="1" applyAlignment="1">
      <alignment horizontal="center" vertical="center"/>
    </xf>
    <xf numFmtId="0" fontId="6" fillId="11" borderId="45" xfId="2" applyFont="1" applyFill="1" applyBorder="1" applyAlignment="1">
      <alignment horizontal="left" vertical="center"/>
    </xf>
    <xf numFmtId="0" fontId="6" fillId="11" borderId="45" xfId="2" applyFont="1" applyFill="1" applyBorder="1" applyAlignment="1">
      <alignment horizontal="center" vertical="center"/>
    </xf>
    <xf numFmtId="0" fontId="6" fillId="12" borderId="18" xfId="2" applyFont="1" applyFill="1" applyBorder="1" applyAlignment="1">
      <alignment horizontal="center"/>
    </xf>
    <xf numFmtId="0" fontId="6" fillId="12" borderId="9" xfId="2" applyFont="1" applyFill="1" applyBorder="1" applyAlignment="1">
      <alignment horizontal="center"/>
    </xf>
    <xf numFmtId="0" fontId="6" fillId="12" borderId="19" xfId="2" applyFont="1" applyFill="1" applyBorder="1" applyAlignment="1">
      <alignment horizontal="center"/>
    </xf>
    <xf numFmtId="0" fontId="6" fillId="12" borderId="25" xfId="2" applyFont="1" applyFill="1" applyBorder="1" applyAlignment="1">
      <alignment horizontal="center"/>
    </xf>
    <xf numFmtId="0" fontId="6" fillId="12" borderId="14" xfId="2" applyFont="1" applyFill="1" applyBorder="1" applyAlignment="1">
      <alignment horizontal="center"/>
    </xf>
    <xf numFmtId="0" fontId="6" fillId="12" borderId="26" xfId="2" applyFont="1" applyFill="1" applyBorder="1" applyAlignment="1">
      <alignment horizontal="center"/>
    </xf>
    <xf numFmtId="165" fontId="26" fillId="12" borderId="27" xfId="2" applyNumberFormat="1" applyFont="1" applyFill="1" applyBorder="1"/>
    <xf numFmtId="165" fontId="26" fillId="12" borderId="29" xfId="2" applyNumberFormat="1" applyFont="1" applyFill="1" applyBorder="1"/>
    <xf numFmtId="165" fontId="26" fillId="12" borderId="35" xfId="2" applyNumberFormat="1" applyFont="1" applyFill="1" applyBorder="1"/>
    <xf numFmtId="165" fontId="26" fillId="12" borderId="16" xfId="2" applyNumberFormat="1" applyFont="1" applyFill="1" applyBorder="1"/>
    <xf numFmtId="165" fontId="26" fillId="12" borderId="37" xfId="2" applyNumberFormat="1" applyFont="1" applyFill="1" applyBorder="1"/>
    <xf numFmtId="165" fontId="26" fillId="12" borderId="62" xfId="2" applyNumberFormat="1" applyFont="1" applyFill="1" applyBorder="1"/>
    <xf numFmtId="165" fontId="26" fillId="12" borderId="18" xfId="2" applyNumberFormat="1" applyFont="1" applyFill="1" applyBorder="1"/>
    <xf numFmtId="165" fontId="26" fillId="12" borderId="9" xfId="2" applyNumberFormat="1" applyFont="1" applyFill="1" applyBorder="1"/>
    <xf numFmtId="165" fontId="26" fillId="12" borderId="10" xfId="2" applyNumberFormat="1" applyFont="1" applyFill="1" applyBorder="1"/>
    <xf numFmtId="165" fontId="26" fillId="12" borderId="20" xfId="2" applyNumberFormat="1" applyFont="1" applyFill="1" applyBorder="1"/>
    <xf numFmtId="165" fontId="26" fillId="12" borderId="34" xfId="2" applyNumberFormat="1" applyFont="1" applyFill="1" applyBorder="1"/>
    <xf numFmtId="165" fontId="26" fillId="12" borderId="61" xfId="2" applyNumberFormat="1" applyFont="1" applyFill="1" applyBorder="1"/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165" fontId="26" fillId="3" borderId="27" xfId="2" applyNumberFormat="1" applyFont="1" applyFill="1" applyBorder="1"/>
    <xf numFmtId="165" fontId="26" fillId="3" borderId="29" xfId="2" applyNumberFormat="1" applyFont="1" applyFill="1" applyBorder="1"/>
    <xf numFmtId="165" fontId="26" fillId="3" borderId="28" xfId="2" applyNumberFormat="1" applyFont="1" applyFill="1" applyBorder="1"/>
    <xf numFmtId="165" fontId="26" fillId="3" borderId="16" xfId="2" applyNumberFormat="1" applyFont="1" applyFill="1" applyBorder="1"/>
    <xf numFmtId="165" fontId="26" fillId="3" borderId="37" xfId="2" applyNumberFormat="1" applyFont="1" applyFill="1" applyBorder="1"/>
    <xf numFmtId="165" fontId="26" fillId="3" borderId="17" xfId="2" applyNumberFormat="1" applyFont="1" applyFill="1" applyBorder="1"/>
    <xf numFmtId="165" fontId="26" fillId="3" borderId="18" xfId="2" applyNumberFormat="1" applyFont="1" applyFill="1" applyBorder="1"/>
    <xf numFmtId="165" fontId="26" fillId="3" borderId="9" xfId="2" applyNumberFormat="1" applyFont="1" applyFill="1" applyBorder="1"/>
    <xf numFmtId="165" fontId="26" fillId="3" borderId="19" xfId="2" applyNumberFormat="1" applyFont="1" applyFill="1" applyBorder="1"/>
    <xf numFmtId="165" fontId="26" fillId="3" borderId="20" xfId="2" applyNumberFormat="1" applyFont="1" applyFill="1" applyBorder="1"/>
    <xf numFmtId="165" fontId="26" fillId="3" borderId="34" xfId="2" applyNumberFormat="1" applyFont="1" applyFill="1" applyBorder="1"/>
    <xf numFmtId="165" fontId="26" fillId="3" borderId="21" xfId="2" applyNumberFormat="1" applyFont="1" applyFill="1" applyBorder="1"/>
    <xf numFmtId="165" fontId="26" fillId="12" borderId="27" xfId="0" applyNumberFormat="1" applyFont="1" applyFill="1" applyBorder="1"/>
    <xf numFmtId="165" fontId="26" fillId="12" borderId="29" xfId="0" applyNumberFormat="1" applyFont="1" applyFill="1" applyBorder="1"/>
    <xf numFmtId="165" fontId="26" fillId="12" borderId="28" xfId="0" applyNumberFormat="1" applyFont="1" applyFill="1" applyBorder="1"/>
    <xf numFmtId="165" fontId="26" fillId="12" borderId="32" xfId="0" applyNumberFormat="1" applyFont="1" applyFill="1" applyBorder="1"/>
    <xf numFmtId="165" fontId="26" fillId="12" borderId="18" xfId="0" applyNumberFormat="1" applyFont="1" applyFill="1" applyBorder="1"/>
    <xf numFmtId="165" fontId="26" fillId="12" borderId="20" xfId="0" applyNumberFormat="1" applyFont="1" applyFill="1" applyBorder="1"/>
    <xf numFmtId="165" fontId="26" fillId="12" borderId="9" xfId="0" applyNumberFormat="1" applyFont="1" applyFill="1" applyBorder="1"/>
    <xf numFmtId="166" fontId="26" fillId="12" borderId="19" xfId="0" applyNumberFormat="1" applyFont="1" applyFill="1" applyBorder="1"/>
    <xf numFmtId="165" fontId="26" fillId="12" borderId="17" xfId="2" applyNumberFormat="1" applyFont="1" applyFill="1" applyBorder="1"/>
    <xf numFmtId="165" fontId="26" fillId="12" borderId="21" xfId="2" applyNumberFormat="1" applyFont="1" applyFill="1" applyBorder="1"/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29" fillId="0" borderId="16" xfId="0" applyFont="1" applyBorder="1" applyAlignment="1">
      <alignment vertical="center" wrapText="1"/>
    </xf>
    <xf numFmtId="0" fontId="29" fillId="0" borderId="37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9" xfId="0" applyFont="1" applyBorder="1" applyAlignment="1">
      <alignment vertical="top"/>
    </xf>
    <xf numFmtId="0" fontId="29" fillId="0" borderId="19" xfId="0" applyFont="1" applyBorder="1" applyAlignment="1">
      <alignment vertical="top"/>
    </xf>
    <xf numFmtId="0" fontId="29" fillId="0" borderId="9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41" fillId="0" borderId="34" xfId="0" applyFont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 wrapText="1"/>
    </xf>
    <xf numFmtId="0" fontId="24" fillId="9" borderId="63" xfId="0" applyFont="1" applyFill="1" applyBorder="1" applyAlignment="1">
      <alignment horizontal="center" vertical="center" wrapText="1"/>
    </xf>
    <xf numFmtId="0" fontId="24" fillId="9" borderId="64" xfId="0" applyFont="1" applyFill="1" applyBorder="1" applyAlignment="1">
      <alignment horizontal="center" vertical="center" wrapText="1"/>
    </xf>
    <xf numFmtId="0" fontId="24" fillId="9" borderId="65" xfId="0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 applyProtection="1">
      <alignment horizontal="right" vertical="center"/>
      <protection locked="0"/>
    </xf>
    <xf numFmtId="164" fontId="12" fillId="0" borderId="12" xfId="0" applyNumberFormat="1" applyFont="1" applyBorder="1" applyAlignment="1" applyProtection="1">
      <alignment horizontal="right" vertical="center"/>
      <protection locked="0"/>
    </xf>
    <xf numFmtId="164" fontId="12" fillId="0" borderId="11" xfId="0" applyNumberFormat="1" applyFont="1" applyBorder="1" applyAlignment="1" applyProtection="1">
      <alignment horizontal="right" vertical="center"/>
      <protection locked="0"/>
    </xf>
    <xf numFmtId="0" fontId="8" fillId="2" borderId="4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45" fillId="2" borderId="10" xfId="0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3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left" vertical="center" wrapText="1"/>
    </xf>
    <xf numFmtId="0" fontId="31" fillId="2" borderId="46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3" borderId="47" xfId="0" applyFont="1" applyFill="1" applyBorder="1" applyAlignment="1" applyProtection="1">
      <alignment horizontal="center" vertical="top"/>
      <protection locked="0"/>
    </xf>
    <xf numFmtId="0" fontId="11" fillId="3" borderId="39" xfId="0" applyFont="1" applyFill="1" applyBorder="1" applyAlignment="1" applyProtection="1">
      <alignment horizontal="center" vertical="top"/>
      <protection locked="0"/>
    </xf>
    <xf numFmtId="0" fontId="11" fillId="3" borderId="40" xfId="0" applyFont="1" applyFill="1" applyBorder="1" applyAlignment="1" applyProtection="1">
      <alignment horizontal="center" vertical="top"/>
      <protection locked="0"/>
    </xf>
    <xf numFmtId="0" fontId="27" fillId="5" borderId="27" xfId="0" applyFont="1" applyFill="1" applyBorder="1" applyAlignment="1">
      <alignment horizontal="left"/>
    </xf>
    <xf numFmtId="0" fontId="27" fillId="5" borderId="29" xfId="0" applyFont="1" applyFill="1" applyBorder="1" applyAlignment="1">
      <alignment horizontal="left"/>
    </xf>
    <xf numFmtId="0" fontId="27" fillId="5" borderId="35" xfId="0" applyFont="1" applyFill="1" applyBorder="1" applyAlignment="1">
      <alignment horizontal="left"/>
    </xf>
    <xf numFmtId="0" fontId="27" fillId="5" borderId="28" xfId="0" applyFont="1" applyFill="1" applyBorder="1" applyAlignment="1">
      <alignment horizontal="left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top"/>
      <protection locked="0"/>
    </xf>
    <xf numFmtId="0" fontId="11" fillId="3" borderId="7" xfId="0" applyFont="1" applyFill="1" applyBorder="1" applyAlignment="1" applyProtection="1">
      <alignment horizontal="center" vertical="top"/>
      <protection locked="0"/>
    </xf>
    <xf numFmtId="0" fontId="11" fillId="3" borderId="59" xfId="0" applyFont="1" applyFill="1" applyBorder="1" applyAlignment="1" applyProtection="1">
      <alignment horizontal="center" vertical="top"/>
      <protection locked="0"/>
    </xf>
    <xf numFmtId="0" fontId="40" fillId="2" borderId="48" xfId="0" applyFont="1" applyFill="1" applyBorder="1" applyAlignment="1">
      <alignment vertical="center" wrapText="1"/>
    </xf>
    <xf numFmtId="0" fontId="40" fillId="2" borderId="12" xfId="0" applyFont="1" applyFill="1" applyBorder="1" applyAlignment="1">
      <alignment vertical="center" wrapText="1"/>
    </xf>
    <xf numFmtId="0" fontId="40" fillId="2" borderId="46" xfId="0" applyFont="1" applyFill="1" applyBorder="1" applyAlignment="1">
      <alignment vertical="center" wrapText="1"/>
    </xf>
    <xf numFmtId="0" fontId="40" fillId="2" borderId="49" xfId="0" applyFont="1" applyFill="1" applyBorder="1" applyAlignment="1">
      <alignment vertical="center" wrapText="1"/>
    </xf>
    <xf numFmtId="0" fontId="40" fillId="2" borderId="50" xfId="0" applyFont="1" applyFill="1" applyBorder="1" applyAlignment="1">
      <alignment vertical="center" wrapText="1"/>
    </xf>
    <xf numFmtId="0" fontId="40" fillId="2" borderId="51" xfId="0" applyFont="1" applyFill="1" applyBorder="1" applyAlignment="1">
      <alignment vertical="center" wrapText="1"/>
    </xf>
    <xf numFmtId="0" fontId="40" fillId="2" borderId="48" xfId="0" applyFont="1" applyFill="1" applyBorder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46" xfId="0" applyFont="1" applyFill="1" applyBorder="1" applyAlignment="1">
      <alignment horizontal="left" vertical="center" wrapText="1"/>
    </xf>
    <xf numFmtId="0" fontId="11" fillId="3" borderId="58" xfId="0" applyFont="1" applyFill="1" applyBorder="1" applyAlignment="1" applyProtection="1">
      <alignment horizontal="center" vertical="top"/>
      <protection locked="0"/>
    </xf>
    <xf numFmtId="0" fontId="11" fillId="3" borderId="8" xfId="0" applyFont="1" applyFill="1" applyBorder="1" applyAlignment="1" applyProtection="1">
      <alignment horizontal="center" vertical="top"/>
      <protection locked="0"/>
    </xf>
    <xf numFmtId="0" fontId="11" fillId="3" borderId="55" xfId="0" applyFont="1" applyFill="1" applyBorder="1" applyAlignment="1" applyProtection="1">
      <alignment horizontal="center" vertical="top"/>
      <protection locked="0"/>
    </xf>
    <xf numFmtId="0" fontId="11" fillId="3" borderId="56" xfId="0" applyFont="1" applyFill="1" applyBorder="1" applyAlignment="1" applyProtection="1">
      <alignment horizontal="center" vertical="top"/>
      <protection locked="0"/>
    </xf>
    <xf numFmtId="0" fontId="11" fillId="3" borderId="57" xfId="0" applyFont="1" applyFill="1" applyBorder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horizontal="center" vertical="top"/>
      <protection locked="0"/>
    </xf>
    <xf numFmtId="0" fontId="11" fillId="3" borderId="5" xfId="0" applyFont="1" applyFill="1" applyBorder="1" applyAlignment="1" applyProtection="1">
      <alignment horizontal="center" vertical="top"/>
      <protection locked="0"/>
    </xf>
    <xf numFmtId="0" fontId="22" fillId="2" borderId="52" xfId="0" applyFont="1" applyFill="1" applyBorder="1" applyAlignment="1">
      <alignment horizontal="left"/>
    </xf>
    <xf numFmtId="0" fontId="22" fillId="2" borderId="53" xfId="0" applyFont="1" applyFill="1" applyBorder="1" applyAlignment="1">
      <alignment horizontal="left"/>
    </xf>
    <xf numFmtId="0" fontId="22" fillId="2" borderId="54" xfId="0" applyFont="1" applyFill="1" applyBorder="1" applyAlignment="1">
      <alignment horizontal="left"/>
    </xf>
    <xf numFmtId="0" fontId="11" fillId="3" borderId="4" xfId="0" applyFont="1" applyFill="1" applyBorder="1" applyAlignment="1" applyProtection="1">
      <alignment horizontal="center" vertical="top"/>
      <protection locked="0"/>
    </xf>
    <xf numFmtId="0" fontId="11" fillId="3" borderId="42" xfId="0" applyFont="1" applyFill="1" applyBorder="1" applyAlignment="1" applyProtection="1">
      <alignment horizontal="center" vertical="top"/>
      <protection locked="0"/>
    </xf>
    <xf numFmtId="0" fontId="11" fillId="2" borderId="10" xfId="0" applyFont="1" applyFill="1" applyBorder="1" applyAlignment="1">
      <alignment horizontal="left" vertical="top"/>
    </xf>
    <xf numFmtId="0" fontId="11" fillId="2" borderId="46" xfId="0" applyFont="1" applyFill="1" applyBorder="1" applyAlignment="1">
      <alignment horizontal="left" vertical="top"/>
    </xf>
    <xf numFmtId="0" fontId="6" fillId="2" borderId="16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center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wrapText="1"/>
    </xf>
    <xf numFmtId="0" fontId="6" fillId="4" borderId="31" xfId="2" applyFont="1" applyFill="1" applyBorder="1" applyAlignment="1">
      <alignment horizontal="center" vertical="center" wrapText="1"/>
    </xf>
    <xf numFmtId="0" fontId="6" fillId="4" borderId="38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9" borderId="17" xfId="2" applyFont="1" applyFill="1" applyBorder="1" applyAlignment="1">
      <alignment horizontal="center" vertical="center"/>
    </xf>
    <xf numFmtId="0" fontId="6" fillId="9" borderId="19" xfId="2" applyFont="1" applyFill="1" applyBorder="1" applyAlignment="1">
      <alignment horizontal="center" vertical="center"/>
    </xf>
    <xf numFmtId="0" fontId="6" fillId="9" borderId="26" xfId="2" applyFont="1" applyFill="1" applyBorder="1" applyAlignment="1">
      <alignment horizontal="center" vertical="center"/>
    </xf>
    <xf numFmtId="0" fontId="48" fillId="2" borderId="37" xfId="2" applyFont="1" applyFill="1" applyBorder="1" applyAlignment="1">
      <alignment horizontal="left"/>
    </xf>
    <xf numFmtId="0" fontId="48" fillId="2" borderId="17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left"/>
    </xf>
    <xf numFmtId="0" fontId="5" fillId="2" borderId="19" xfId="2" applyFont="1" applyFill="1" applyBorder="1" applyAlignment="1">
      <alignment horizontal="left"/>
    </xf>
    <xf numFmtId="0" fontId="48" fillId="2" borderId="9" xfId="2" applyFont="1" applyFill="1" applyBorder="1" applyAlignment="1">
      <alignment horizontal="left" wrapText="1"/>
    </xf>
    <xf numFmtId="0" fontId="48" fillId="2" borderId="19" xfId="2" applyFont="1" applyFill="1" applyBorder="1" applyAlignment="1">
      <alignment horizontal="left" wrapText="1"/>
    </xf>
    <xf numFmtId="0" fontId="5" fillId="2" borderId="34" xfId="2" applyFont="1" applyFill="1" applyBorder="1" applyAlignment="1">
      <alignment horizontal="left" wrapText="1"/>
    </xf>
    <xf numFmtId="0" fontId="5" fillId="2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view="pageLayout" zoomScaleNormal="90" workbookViewId="0">
      <selection activeCell="B5" sqref="B5:R5"/>
    </sheetView>
  </sheetViews>
  <sheetFormatPr defaultColWidth="9" defaultRowHeight="14.4" x14ac:dyDescent="0.3"/>
  <cols>
    <col min="1" max="1" width="3.77734375" style="127" customWidth="1"/>
    <col min="2" max="18" width="10.21875" style="127" customWidth="1"/>
    <col min="19" max="16384" width="9" style="127"/>
  </cols>
  <sheetData>
    <row r="1" spans="1:18" ht="40.049999999999997" customHeight="1" x14ac:dyDescent="0.3">
      <c r="A1" s="223" t="s">
        <v>146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5"/>
    </row>
    <row r="2" spans="1:18" ht="18.3" customHeight="1" x14ac:dyDescent="0.3">
      <c r="A2" s="128" t="s">
        <v>68</v>
      </c>
      <c r="B2" s="226" t="s">
        <v>103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7"/>
    </row>
    <row r="3" spans="1:18" ht="14.25" customHeight="1" x14ac:dyDescent="0.3">
      <c r="A3" s="128" t="s">
        <v>71</v>
      </c>
      <c r="B3" s="228" t="s">
        <v>104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9"/>
    </row>
    <row r="4" spans="1:18" ht="14.25" customHeight="1" x14ac:dyDescent="0.3">
      <c r="A4" s="129" t="s">
        <v>72</v>
      </c>
      <c r="B4" s="230" t="s">
        <v>147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2"/>
    </row>
    <row r="5" spans="1:18" ht="14.25" customHeight="1" x14ac:dyDescent="0.3">
      <c r="A5" s="128" t="s">
        <v>109</v>
      </c>
      <c r="B5" s="233" t="s">
        <v>89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5"/>
    </row>
    <row r="6" spans="1:18" ht="100.5" customHeight="1" x14ac:dyDescent="0.3">
      <c r="A6" s="129" t="s">
        <v>73</v>
      </c>
      <c r="B6" s="228" t="s">
        <v>131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9"/>
    </row>
    <row r="7" spans="1:18" ht="14.25" customHeight="1" x14ac:dyDescent="0.3">
      <c r="A7" s="128" t="s">
        <v>110</v>
      </c>
      <c r="B7" s="220" t="s">
        <v>86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2"/>
    </row>
    <row r="8" spans="1:18" ht="14.25" customHeight="1" x14ac:dyDescent="0.3">
      <c r="A8" s="129" t="s">
        <v>74</v>
      </c>
      <c r="B8" s="236" t="s">
        <v>148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8"/>
    </row>
    <row r="9" spans="1:18" ht="42.75" customHeight="1" x14ac:dyDescent="0.3">
      <c r="A9" s="128" t="s">
        <v>111</v>
      </c>
      <c r="B9" s="228" t="s">
        <v>132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9"/>
    </row>
    <row r="10" spans="1:18" ht="58.8" customHeight="1" x14ac:dyDescent="0.3">
      <c r="A10" s="128" t="s">
        <v>112</v>
      </c>
      <c r="B10" s="233" t="s">
        <v>149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5"/>
    </row>
    <row r="11" spans="1:18" ht="30.6" customHeight="1" x14ac:dyDescent="0.3">
      <c r="A11" s="128" t="s">
        <v>113</v>
      </c>
      <c r="B11" s="233" t="s">
        <v>150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5"/>
    </row>
    <row r="12" spans="1:18" ht="44.1" customHeight="1" x14ac:dyDescent="0.3">
      <c r="A12" s="128" t="s">
        <v>114</v>
      </c>
      <c r="B12" s="233" t="s">
        <v>151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5"/>
    </row>
    <row r="13" spans="1:18" ht="30.6" customHeight="1" x14ac:dyDescent="0.3">
      <c r="A13" s="128" t="s">
        <v>102</v>
      </c>
      <c r="B13" s="228" t="s">
        <v>152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</row>
    <row r="14" spans="1:18" ht="14.25" customHeight="1" x14ac:dyDescent="0.3">
      <c r="A14" s="130"/>
    </row>
    <row r="15" spans="1:18" ht="14.25" customHeight="1" x14ac:dyDescent="0.3">
      <c r="A15" s="129" t="s">
        <v>76</v>
      </c>
      <c r="B15" s="226" t="s">
        <v>153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7"/>
    </row>
    <row r="16" spans="1:18" ht="14.25" customHeight="1" x14ac:dyDescent="0.3">
      <c r="A16" s="129" t="s">
        <v>77</v>
      </c>
      <c r="B16" s="228" t="s">
        <v>154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9"/>
    </row>
    <row r="17" spans="1:18" ht="59.1" customHeight="1" x14ac:dyDescent="0.3">
      <c r="A17" s="129" t="s">
        <v>78</v>
      </c>
      <c r="B17" s="233" t="s">
        <v>155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5"/>
    </row>
    <row r="18" spans="1:18" ht="14.25" customHeight="1" x14ac:dyDescent="0.3">
      <c r="A18" s="130"/>
    </row>
    <row r="19" spans="1:18" ht="28.5" customHeight="1" x14ac:dyDescent="0.3">
      <c r="A19" s="129" t="s">
        <v>90</v>
      </c>
      <c r="B19" s="233" t="s">
        <v>126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ht="60.45" customHeight="1" x14ac:dyDescent="0.3">
      <c r="A20" s="129" t="s">
        <v>108</v>
      </c>
      <c r="B20" s="228" t="s">
        <v>156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  <row r="21" spans="1:18" ht="31.65" customHeight="1" thickBot="1" x14ac:dyDescent="0.35">
      <c r="A21" s="131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40"/>
    </row>
  </sheetData>
  <sheetProtection algorithmName="SHA-512" hashValue="Gg2fH9sOoO0b3tbDwzmnaXJupAZ6d4thv6B7v6K/1Y2oIHU18UE/ZVfDpC3yqf4keMjkU04DKdADyuoVwFdVSw==" saltValue="qKAGlu8qq5xioIJrWoww8w==" spinCount="100000" sheet="1" objects="1" scenarios="1"/>
  <mergeCells count="19"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view="pageLayout" zoomScale="55" zoomScaleNormal="80" zoomScaleSheetLayoutView="115" zoomScalePageLayoutView="55" workbookViewId="0">
      <selection activeCell="B6" sqref="B6"/>
    </sheetView>
  </sheetViews>
  <sheetFormatPr defaultColWidth="9" defaultRowHeight="14.4" x14ac:dyDescent="0.3"/>
  <cols>
    <col min="1" max="1" width="5.77734375" style="54" customWidth="1"/>
    <col min="2" max="2" width="45.21875" style="54" customWidth="1"/>
    <col min="3" max="3" width="28.109375" style="54" customWidth="1"/>
    <col min="4" max="4" width="5.21875" style="54" customWidth="1"/>
    <col min="5" max="7" width="18.21875" style="54" customWidth="1"/>
    <col min="8" max="8" width="19.77734375" style="54" customWidth="1"/>
    <col min="9" max="9" width="22" style="54" customWidth="1"/>
    <col min="10" max="10" width="29.109375" style="53" customWidth="1"/>
    <col min="11" max="11" width="9" style="54"/>
    <col min="12" max="12" width="35.21875" style="54" customWidth="1"/>
    <col min="13" max="13" width="15.77734375" style="54" customWidth="1"/>
    <col min="14" max="14" width="8.77734375" style="54" customWidth="1"/>
    <col min="15" max="15" width="15.77734375" style="54" customWidth="1"/>
    <col min="16" max="16" width="8.77734375" style="54" customWidth="1"/>
    <col min="17" max="31" width="12.77734375" style="54" customWidth="1"/>
    <col min="32" max="16384" width="9" style="54"/>
  </cols>
  <sheetData>
    <row r="1" spans="1:10" ht="95.85" customHeight="1" thickBot="1" x14ac:dyDescent="0.35">
      <c r="A1" s="241" t="s">
        <v>124</v>
      </c>
      <c r="B1" s="242"/>
      <c r="C1" s="242"/>
      <c r="D1" s="242"/>
      <c r="E1" s="242"/>
      <c r="F1" s="242"/>
      <c r="G1" s="242"/>
      <c r="H1" s="242"/>
      <c r="I1" s="243"/>
    </row>
    <row r="2" spans="1:10" ht="27.15" customHeight="1" x14ac:dyDescent="0.3">
      <c r="A2" s="106" t="s">
        <v>88</v>
      </c>
      <c r="B2" s="107"/>
      <c r="C2" s="107"/>
      <c r="D2" s="107"/>
      <c r="E2" s="107"/>
      <c r="F2" s="107"/>
      <c r="G2" s="107"/>
      <c r="H2" s="107"/>
      <c r="I2" s="108"/>
    </row>
    <row r="3" spans="1:10" ht="15.6" x14ac:dyDescent="0.3">
      <c r="A3" s="35"/>
      <c r="B3" s="36"/>
      <c r="C3" s="23"/>
      <c r="D3" s="14"/>
      <c r="E3" s="2" t="s">
        <v>58</v>
      </c>
      <c r="F3" s="11"/>
      <c r="G3" s="2" t="s">
        <v>59</v>
      </c>
      <c r="H3" s="113"/>
      <c r="I3" s="114"/>
    </row>
    <row r="4" spans="1:10" ht="15.6" x14ac:dyDescent="0.3">
      <c r="A4" s="37" t="s">
        <v>87</v>
      </c>
      <c r="B4" s="38"/>
      <c r="C4" s="24"/>
      <c r="D4" s="15"/>
      <c r="E4" s="2" t="s">
        <v>60</v>
      </c>
      <c r="F4" s="113"/>
      <c r="G4" s="115"/>
      <c r="H4" s="115"/>
      <c r="I4" s="114"/>
    </row>
    <row r="5" spans="1:10" ht="15.6" x14ac:dyDescent="0.3">
      <c r="A5" s="39"/>
      <c r="B5" s="40"/>
      <c r="C5" s="25"/>
      <c r="D5" s="16"/>
      <c r="E5" s="2" t="s">
        <v>61</v>
      </c>
      <c r="F5" s="11"/>
      <c r="G5" s="3" t="s">
        <v>62</v>
      </c>
      <c r="H5" s="113"/>
      <c r="I5" s="114"/>
    </row>
    <row r="6" spans="1:10" ht="29.85" customHeight="1" x14ac:dyDescent="0.3">
      <c r="A6" s="109" t="s">
        <v>107</v>
      </c>
      <c r="B6" s="110"/>
      <c r="C6" s="42"/>
      <c r="D6" s="43"/>
      <c r="E6" s="244"/>
      <c r="F6" s="245"/>
      <c r="G6" s="246"/>
      <c r="H6" s="111" t="s">
        <v>55</v>
      </c>
      <c r="I6" s="112"/>
    </row>
    <row r="7" spans="1:10" ht="27.15" customHeight="1" x14ac:dyDescent="0.3">
      <c r="A7" s="247" t="s">
        <v>83</v>
      </c>
      <c r="B7" s="248"/>
      <c r="C7" s="248"/>
      <c r="D7" s="248"/>
      <c r="E7" s="248"/>
      <c r="F7" s="248"/>
      <c r="G7" s="248"/>
      <c r="H7" s="248"/>
      <c r="I7" s="249"/>
    </row>
    <row r="8" spans="1:10" ht="61.95" customHeight="1" x14ac:dyDescent="0.3">
      <c r="A8" s="68"/>
      <c r="B8" s="100" t="s">
        <v>116</v>
      </c>
      <c r="C8" s="101"/>
      <c r="D8" s="101"/>
      <c r="E8" s="102"/>
      <c r="F8" s="102"/>
      <c r="G8" s="102"/>
      <c r="H8" s="103" t="s">
        <v>120</v>
      </c>
      <c r="I8" s="104" t="s">
        <v>121</v>
      </c>
    </row>
    <row r="9" spans="1:10" ht="30.45" customHeight="1" x14ac:dyDescent="0.3">
      <c r="A9" s="69" t="s">
        <v>68</v>
      </c>
      <c r="B9" s="19" t="s">
        <v>69</v>
      </c>
      <c r="C9" s="20"/>
      <c r="D9" s="20"/>
      <c r="E9" s="18"/>
      <c r="F9" s="18"/>
      <c r="G9" s="18"/>
      <c r="H9" s="64" t="s">
        <v>117</v>
      </c>
      <c r="I9" s="65" t="s">
        <v>117</v>
      </c>
    </row>
    <row r="10" spans="1:10" ht="30.45" customHeight="1" x14ac:dyDescent="0.3">
      <c r="A10" s="69" t="s">
        <v>71</v>
      </c>
      <c r="B10" s="19" t="s">
        <v>79</v>
      </c>
      <c r="C10" s="20"/>
      <c r="D10" s="20"/>
      <c r="E10" s="18"/>
      <c r="F10" s="18"/>
      <c r="G10" s="18"/>
      <c r="H10" s="64" t="s">
        <v>118</v>
      </c>
      <c r="I10" s="65" t="s">
        <v>119</v>
      </c>
    </row>
    <row r="11" spans="1:10" ht="30.45" customHeight="1" x14ac:dyDescent="0.3">
      <c r="A11" s="69" t="s">
        <v>72</v>
      </c>
      <c r="B11" s="19" t="s">
        <v>128</v>
      </c>
      <c r="C11" s="20"/>
      <c r="D11" s="20"/>
      <c r="E11" s="18"/>
      <c r="F11" s="18"/>
      <c r="G11" s="18"/>
      <c r="H11" s="64" t="s">
        <v>129</v>
      </c>
      <c r="I11" s="65" t="s">
        <v>119</v>
      </c>
      <c r="J11" s="55"/>
    </row>
    <row r="12" spans="1:10" ht="30.45" customHeight="1" x14ac:dyDescent="0.3">
      <c r="A12" s="69" t="s">
        <v>73</v>
      </c>
      <c r="B12" s="19"/>
      <c r="C12" s="20"/>
      <c r="D12" s="20"/>
      <c r="E12" s="18"/>
      <c r="F12" s="18"/>
      <c r="G12" s="18"/>
      <c r="H12" s="64"/>
      <c r="I12" s="65"/>
      <c r="J12" s="55"/>
    </row>
    <row r="13" spans="1:10" ht="30.45" customHeight="1" x14ac:dyDescent="0.3">
      <c r="A13" s="69" t="s">
        <v>74</v>
      </c>
      <c r="B13" s="19"/>
      <c r="C13" s="20"/>
      <c r="D13" s="20"/>
      <c r="E13" s="18"/>
      <c r="F13" s="18"/>
      <c r="G13" s="18"/>
      <c r="H13" s="64"/>
      <c r="I13" s="65"/>
      <c r="J13" s="55"/>
    </row>
    <row r="14" spans="1:10" ht="30.45" customHeight="1" x14ac:dyDescent="0.3">
      <c r="A14" s="69" t="s">
        <v>75</v>
      </c>
      <c r="B14" s="19"/>
      <c r="C14" s="20"/>
      <c r="D14" s="20"/>
      <c r="E14" s="18"/>
      <c r="F14" s="18"/>
      <c r="G14" s="18"/>
      <c r="H14" s="64"/>
      <c r="I14" s="65"/>
      <c r="J14" s="55"/>
    </row>
    <row r="15" spans="1:10" ht="29.85" customHeight="1" x14ac:dyDescent="0.3">
      <c r="A15" s="69" t="s">
        <v>76</v>
      </c>
      <c r="B15" s="19"/>
      <c r="C15" s="20"/>
      <c r="D15" s="20"/>
      <c r="E15" s="18"/>
      <c r="F15" s="18"/>
      <c r="G15" s="18"/>
      <c r="H15" s="64"/>
      <c r="I15" s="65"/>
      <c r="J15" s="55"/>
    </row>
    <row r="16" spans="1:10" ht="30.45" customHeight="1" x14ac:dyDescent="0.3">
      <c r="A16" s="69" t="s">
        <v>77</v>
      </c>
      <c r="B16" s="19"/>
      <c r="C16" s="20"/>
      <c r="D16" s="20"/>
      <c r="E16" s="18"/>
      <c r="F16" s="18"/>
      <c r="G16" s="18"/>
      <c r="H16" s="64"/>
      <c r="I16" s="65"/>
      <c r="J16" s="55"/>
    </row>
    <row r="17" spans="1:22" ht="30.45" customHeight="1" x14ac:dyDescent="0.3">
      <c r="A17" s="69" t="s">
        <v>78</v>
      </c>
      <c r="B17" s="19"/>
      <c r="C17" s="20"/>
      <c r="D17" s="20"/>
      <c r="E17" s="18"/>
      <c r="F17" s="18"/>
      <c r="G17" s="18"/>
      <c r="H17" s="64"/>
      <c r="I17" s="65"/>
      <c r="J17" s="55"/>
    </row>
    <row r="18" spans="1:22" ht="30.45" customHeight="1" x14ac:dyDescent="0.3">
      <c r="A18" s="69" t="s">
        <v>90</v>
      </c>
      <c r="B18" s="19"/>
      <c r="C18" s="20"/>
      <c r="D18" s="20"/>
      <c r="E18" s="18"/>
      <c r="F18" s="18"/>
      <c r="G18" s="18"/>
      <c r="H18" s="64"/>
      <c r="I18" s="65"/>
      <c r="J18" s="55"/>
    </row>
    <row r="19" spans="1:22" ht="30.45" customHeight="1" x14ac:dyDescent="0.3">
      <c r="A19" s="116" t="s">
        <v>54</v>
      </c>
      <c r="B19" s="117"/>
      <c r="C19" s="117"/>
      <c r="D19" s="117"/>
      <c r="E19" s="117"/>
      <c r="F19" s="117"/>
      <c r="G19" s="117"/>
      <c r="H19" s="117"/>
      <c r="I19" s="118"/>
      <c r="J19" s="55"/>
    </row>
    <row r="20" spans="1:22" ht="30.45" customHeight="1" x14ac:dyDescent="0.3">
      <c r="A20" s="4" t="s">
        <v>68</v>
      </c>
      <c r="B20" s="119" t="s">
        <v>84</v>
      </c>
      <c r="C20" s="110"/>
      <c r="D20" s="110"/>
      <c r="E20" s="17"/>
      <c r="F20" s="126" t="s">
        <v>63</v>
      </c>
      <c r="G20" s="120" t="s">
        <v>144</v>
      </c>
      <c r="H20" s="17"/>
      <c r="I20" s="5" t="s">
        <v>145</v>
      </c>
      <c r="J20" s="55"/>
    </row>
    <row r="21" spans="1:22" ht="30.45" customHeight="1" x14ac:dyDescent="0.3">
      <c r="A21" s="4" t="s">
        <v>71</v>
      </c>
      <c r="B21" s="119" t="s">
        <v>85</v>
      </c>
      <c r="C21" s="110"/>
      <c r="D21" s="110"/>
      <c r="E21" s="110"/>
      <c r="F21" s="110"/>
      <c r="G21" s="120"/>
      <c r="H21" s="12"/>
      <c r="I21" s="5" t="s">
        <v>0</v>
      </c>
      <c r="J21" s="55"/>
    </row>
    <row r="22" spans="1:22" ht="27.15" customHeight="1" x14ac:dyDescent="0.3">
      <c r="A22" s="121" t="s">
        <v>127</v>
      </c>
      <c r="B22" s="122"/>
      <c r="C22" s="122"/>
      <c r="D22" s="122"/>
      <c r="E22" s="123"/>
      <c r="F22" s="123"/>
      <c r="G22" s="123"/>
      <c r="H22" s="124"/>
      <c r="I22" s="125"/>
      <c r="J22" s="55"/>
    </row>
    <row r="23" spans="1:22" ht="15.6" x14ac:dyDescent="0.3">
      <c r="A23" s="261"/>
      <c r="B23" s="268"/>
      <c r="C23" s="44"/>
      <c r="D23" s="13"/>
      <c r="E23" s="267" t="s">
        <v>7</v>
      </c>
      <c r="F23" s="267"/>
      <c r="G23" s="269" t="s">
        <v>8</v>
      </c>
      <c r="H23" s="270"/>
      <c r="I23" s="256" t="s">
        <v>99</v>
      </c>
      <c r="J23" s="55"/>
      <c r="U23" s="56"/>
      <c r="V23" s="56"/>
    </row>
    <row r="24" spans="1:22" ht="30.45" customHeight="1" x14ac:dyDescent="0.3">
      <c r="A24" s="262"/>
      <c r="B24" s="268"/>
      <c r="C24" s="44"/>
      <c r="D24" s="13"/>
      <c r="E24" s="132" t="s">
        <v>2</v>
      </c>
      <c r="F24" s="132" t="s">
        <v>11</v>
      </c>
      <c r="G24" s="132" t="s">
        <v>2</v>
      </c>
      <c r="H24" s="132" t="s">
        <v>11</v>
      </c>
      <c r="I24" s="257"/>
      <c r="J24" s="57"/>
      <c r="N24" s="58"/>
      <c r="O24" s="58"/>
      <c r="P24" s="58"/>
      <c r="Q24" s="59"/>
      <c r="R24" s="59"/>
      <c r="S24" s="59"/>
      <c r="T24" s="59"/>
      <c r="U24" s="59"/>
      <c r="V24" s="59"/>
    </row>
    <row r="25" spans="1:22" ht="49.05" customHeight="1" x14ac:dyDescent="0.3">
      <c r="A25" s="4" t="s">
        <v>68</v>
      </c>
      <c r="B25" s="21" t="s">
        <v>51</v>
      </c>
      <c r="C25" s="22"/>
      <c r="D25" s="26"/>
      <c r="E25" s="263"/>
      <c r="F25" s="264"/>
      <c r="G25" s="263"/>
      <c r="H25" s="265"/>
      <c r="I25" s="266"/>
      <c r="J25" s="60" t="b">
        <f>AND(G25='Dane brzegowe'!$C$18,E25='Dane brzegowe'!$C$4)</f>
        <v>0</v>
      </c>
      <c r="N25" s="58"/>
      <c r="O25" s="58"/>
      <c r="P25" s="58"/>
      <c r="Q25" s="59"/>
      <c r="R25" s="59"/>
      <c r="S25" s="59"/>
      <c r="T25" s="59"/>
      <c r="U25" s="59"/>
      <c r="V25" s="59"/>
    </row>
    <row r="26" spans="1:22" ht="49.05" customHeight="1" x14ac:dyDescent="0.3">
      <c r="A26" s="4" t="s">
        <v>71</v>
      </c>
      <c r="B26" s="253" t="s">
        <v>133</v>
      </c>
      <c r="C26" s="254"/>
      <c r="D26" s="255"/>
      <c r="E26" s="28"/>
      <c r="F26" s="134" t="s">
        <v>56</v>
      </c>
      <c r="G26" s="27"/>
      <c r="H26" s="134" t="s">
        <v>56</v>
      </c>
      <c r="I26" s="136" t="str">
        <f>IF(E26="","",IF(G26="","",ROUND((E26-G26)/E26,4)))</f>
        <v/>
      </c>
      <c r="J26" s="60"/>
    </row>
    <row r="27" spans="1:22" ht="49.05" customHeight="1" x14ac:dyDescent="0.3">
      <c r="A27" s="4" t="s">
        <v>72</v>
      </c>
      <c r="B27" s="253" t="s">
        <v>134</v>
      </c>
      <c r="C27" s="254"/>
      <c r="D27" s="255"/>
      <c r="E27" s="61"/>
      <c r="F27" s="134" t="s">
        <v>56</v>
      </c>
      <c r="G27" s="61"/>
      <c r="H27" s="134" t="s">
        <v>56</v>
      </c>
      <c r="I27" s="137" t="str">
        <f>IF(E27="","",IF(G27="","",ROUND((E27-G27)/E27,4)))</f>
        <v/>
      </c>
      <c r="J27" s="62"/>
    </row>
    <row r="28" spans="1:22" ht="49.05" customHeight="1" x14ac:dyDescent="0.3">
      <c r="A28" s="4" t="s">
        <v>73</v>
      </c>
      <c r="B28" s="70" t="s">
        <v>135</v>
      </c>
      <c r="C28" s="7" t="s">
        <v>82</v>
      </c>
      <c r="D28" s="29"/>
      <c r="E28" s="133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134" t="s">
        <v>56</v>
      </c>
      <c r="G28" s="133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134" t="s">
        <v>56</v>
      </c>
      <c r="I28" s="13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63"/>
    </row>
    <row r="29" spans="1:22" ht="49.05" customHeight="1" x14ac:dyDescent="0.3">
      <c r="A29" s="4" t="s">
        <v>74</v>
      </c>
      <c r="B29" s="6" t="s">
        <v>97</v>
      </c>
      <c r="C29" s="7" t="s">
        <v>82</v>
      </c>
      <c r="D29" s="29"/>
      <c r="E29" s="133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134" t="s">
        <v>9</v>
      </c>
      <c r="G29" s="133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134" t="s">
        <v>9</v>
      </c>
      <c r="I29" s="13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57"/>
    </row>
    <row r="30" spans="1:22" ht="49.05" customHeight="1" x14ac:dyDescent="0.3">
      <c r="A30" s="4" t="s">
        <v>75</v>
      </c>
      <c r="B30" s="6" t="s">
        <v>98</v>
      </c>
      <c r="C30" s="7" t="s">
        <v>82</v>
      </c>
      <c r="D30" s="29"/>
      <c r="E30" s="133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134" t="s">
        <v>9</v>
      </c>
      <c r="G30" s="133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134" t="s">
        <v>9</v>
      </c>
      <c r="I30" s="13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57"/>
    </row>
    <row r="31" spans="1:22" ht="49.05" customHeight="1" x14ac:dyDescent="0.3">
      <c r="A31" s="4" t="s">
        <v>76</v>
      </c>
      <c r="B31" s="8" t="s">
        <v>106</v>
      </c>
      <c r="C31" s="30" t="s">
        <v>82</v>
      </c>
      <c r="D31" s="31"/>
      <c r="E31" s="133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135" t="s">
        <v>10</v>
      </c>
      <c r="G31" s="133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134" t="s">
        <v>10</v>
      </c>
      <c r="I31" s="13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67"/>
    </row>
    <row r="32" spans="1:22" ht="49.05" customHeight="1" x14ac:dyDescent="0.3">
      <c r="A32" s="105" t="s">
        <v>77</v>
      </c>
      <c r="B32" s="273" t="s">
        <v>140</v>
      </c>
      <c r="C32" s="274"/>
      <c r="D32" s="275"/>
      <c r="E32" s="133"/>
      <c r="F32" s="134" t="s">
        <v>56</v>
      </c>
      <c r="G32" s="133"/>
      <c r="H32" s="134" t="s">
        <v>56</v>
      </c>
      <c r="I32" s="136" t="str">
        <f>IF(E32="","",IF(G32="","",ROUND((E32-G32)/E32,4)))</f>
        <v/>
      </c>
      <c r="J32" s="67"/>
    </row>
    <row r="33" spans="1:10" ht="49.05" customHeight="1" thickBot="1" x14ac:dyDescent="0.35">
      <c r="A33" s="105" t="s">
        <v>78</v>
      </c>
      <c r="B33" s="276" t="s">
        <v>141</v>
      </c>
      <c r="C33" s="277"/>
      <c r="D33" s="278"/>
      <c r="E33" s="133"/>
      <c r="F33" s="134" t="s">
        <v>56</v>
      </c>
      <c r="G33" s="133"/>
      <c r="H33" s="134" t="s">
        <v>56</v>
      </c>
      <c r="I33" s="136" t="str">
        <f>IF(E33="","",IF(G33="","",ROUND((E33-G33)/E33,4)))</f>
        <v/>
      </c>
      <c r="J33" s="67"/>
    </row>
    <row r="34" spans="1:10" ht="27.15" customHeight="1" x14ac:dyDescent="0.3">
      <c r="A34" s="258" t="s">
        <v>142</v>
      </c>
      <c r="B34" s="259"/>
      <c r="C34" s="259"/>
      <c r="D34" s="259"/>
      <c r="E34" s="259"/>
      <c r="F34" s="259"/>
      <c r="G34" s="259"/>
      <c r="H34" s="259"/>
      <c r="I34" s="260"/>
      <c r="J34" s="57"/>
    </row>
    <row r="35" spans="1:10" ht="46.2" customHeight="1" x14ac:dyDescent="0.3">
      <c r="A35" s="41" t="s">
        <v>68</v>
      </c>
      <c r="B35" s="271" t="s">
        <v>115</v>
      </c>
      <c r="C35" s="271"/>
      <c r="D35" s="271"/>
      <c r="E35" s="271"/>
      <c r="F35" s="271"/>
      <c r="G35" s="271"/>
      <c r="H35" s="33"/>
      <c r="I35" s="34"/>
      <c r="J35" s="57"/>
    </row>
    <row r="36" spans="1:10" ht="77.400000000000006" customHeight="1" x14ac:dyDescent="0.3">
      <c r="A36" s="66" t="s">
        <v>138</v>
      </c>
      <c r="B36" s="271" t="s">
        <v>136</v>
      </c>
      <c r="C36" s="271"/>
      <c r="D36" s="271"/>
      <c r="E36" s="271"/>
      <c r="F36" s="271"/>
      <c r="G36" s="271"/>
      <c r="H36" s="271"/>
      <c r="I36" s="272"/>
      <c r="J36" s="57"/>
    </row>
    <row r="37" spans="1:10" ht="27.15" customHeight="1" x14ac:dyDescent="0.3">
      <c r="A37" s="9" t="s">
        <v>143</v>
      </c>
      <c r="B37" s="10"/>
      <c r="C37" s="10"/>
      <c r="D37" s="10"/>
      <c r="E37" s="10"/>
      <c r="F37" s="10"/>
      <c r="G37" s="10"/>
      <c r="H37" s="10"/>
      <c r="I37" s="32"/>
      <c r="J37" s="57"/>
    </row>
    <row r="38" spans="1:10" ht="15.6" x14ac:dyDescent="0.3">
      <c r="A38" s="250" t="s">
        <v>1</v>
      </c>
      <c r="B38" s="251"/>
      <c r="C38" s="251"/>
      <c r="D38" s="252"/>
      <c r="E38" s="319" t="s">
        <v>57</v>
      </c>
      <c r="F38" s="251"/>
      <c r="G38" s="251"/>
      <c r="H38" s="251"/>
      <c r="I38" s="320"/>
      <c r="J38" s="55"/>
    </row>
    <row r="39" spans="1:10" ht="30.45" customHeight="1" x14ac:dyDescent="0.3">
      <c r="A39" s="279"/>
      <c r="B39" s="280"/>
      <c r="C39" s="280"/>
      <c r="D39" s="281"/>
      <c r="E39" s="309"/>
      <c r="F39" s="280"/>
      <c r="G39" s="280"/>
      <c r="H39" s="280"/>
      <c r="I39" s="310"/>
      <c r="J39" s="55"/>
    </row>
    <row r="40" spans="1:10" ht="30.45" customHeight="1" x14ac:dyDescent="0.3">
      <c r="A40" s="317"/>
      <c r="B40" s="312"/>
      <c r="C40" s="312"/>
      <c r="D40" s="318"/>
      <c r="E40" s="311"/>
      <c r="F40" s="312"/>
      <c r="G40" s="312"/>
      <c r="H40" s="312"/>
      <c r="I40" s="313"/>
      <c r="J40" s="55"/>
    </row>
    <row r="41" spans="1:10" ht="30.45" customHeight="1" thickBot="1" x14ac:dyDescent="0.35">
      <c r="A41" s="295"/>
      <c r="B41" s="296"/>
      <c r="C41" s="296"/>
      <c r="D41" s="297"/>
      <c r="E41" s="307"/>
      <c r="F41" s="296"/>
      <c r="G41" s="296"/>
      <c r="H41" s="296"/>
      <c r="I41" s="308"/>
      <c r="J41" s="55"/>
    </row>
    <row r="42" spans="1:10" x14ac:dyDescent="0.3">
      <c r="A42" s="314" t="s">
        <v>67</v>
      </c>
      <c r="B42" s="315"/>
      <c r="C42" s="315"/>
      <c r="D42" s="315"/>
      <c r="E42" s="315"/>
      <c r="F42" s="315"/>
      <c r="G42" s="315"/>
      <c r="H42" s="315"/>
      <c r="I42" s="316"/>
    </row>
    <row r="43" spans="1:10" x14ac:dyDescent="0.3">
      <c r="A43" s="304" t="s">
        <v>70</v>
      </c>
      <c r="B43" s="305"/>
      <c r="C43" s="305"/>
      <c r="D43" s="305"/>
      <c r="E43" s="305"/>
      <c r="F43" s="305"/>
      <c r="G43" s="305"/>
      <c r="H43" s="305"/>
      <c r="I43" s="306"/>
    </row>
    <row r="44" spans="1:10" ht="50.25" customHeight="1" x14ac:dyDescent="0.3">
      <c r="A44" s="298" t="s">
        <v>125</v>
      </c>
      <c r="B44" s="299"/>
      <c r="C44" s="299"/>
      <c r="D44" s="299"/>
      <c r="E44" s="299"/>
      <c r="F44" s="299"/>
      <c r="G44" s="299"/>
      <c r="H44" s="299"/>
      <c r="I44" s="300"/>
    </row>
    <row r="45" spans="1:10" ht="33.450000000000003" customHeight="1" thickBot="1" x14ac:dyDescent="0.35">
      <c r="A45" s="301" t="s">
        <v>130</v>
      </c>
      <c r="B45" s="302"/>
      <c r="C45" s="302"/>
      <c r="D45" s="302"/>
      <c r="E45" s="302"/>
      <c r="F45" s="302"/>
      <c r="G45" s="302"/>
      <c r="H45" s="302"/>
      <c r="I45" s="303"/>
    </row>
    <row r="46" spans="1:10" ht="6.75" customHeight="1" thickBot="1" x14ac:dyDescent="0.35">
      <c r="A46" s="292"/>
      <c r="B46" s="293"/>
      <c r="C46" s="293"/>
      <c r="D46" s="293"/>
      <c r="E46" s="293"/>
      <c r="F46" s="293"/>
      <c r="G46" s="293"/>
      <c r="H46" s="293"/>
      <c r="I46" s="294"/>
    </row>
    <row r="47" spans="1:10" ht="18.600000000000001" thickBot="1" x14ac:dyDescent="0.4">
      <c r="A47" s="282" t="s">
        <v>53</v>
      </c>
      <c r="B47" s="283"/>
      <c r="C47" s="283"/>
      <c r="D47" s="283"/>
      <c r="E47" s="283"/>
      <c r="F47" s="283"/>
      <c r="G47" s="283"/>
      <c r="H47" s="284"/>
      <c r="I47" s="285"/>
    </row>
    <row r="48" spans="1:10" x14ac:dyDescent="0.3">
      <c r="A48" s="286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87"/>
      <c r="C48" s="287"/>
      <c r="D48" s="287"/>
      <c r="E48" s="287"/>
      <c r="F48" s="287"/>
      <c r="G48" s="287"/>
      <c r="H48" s="287"/>
      <c r="I48" s="288"/>
      <c r="J48" s="57"/>
    </row>
    <row r="49" spans="1:10" x14ac:dyDescent="0.3">
      <c r="A49" s="286"/>
      <c r="B49" s="287"/>
      <c r="C49" s="287"/>
      <c r="D49" s="287"/>
      <c r="E49" s="287"/>
      <c r="F49" s="287"/>
      <c r="G49" s="287"/>
      <c r="H49" s="287"/>
      <c r="I49" s="288"/>
      <c r="J49" s="57"/>
    </row>
    <row r="50" spans="1:10" ht="15" thickBot="1" x14ac:dyDescent="0.35">
      <c r="A50" s="289"/>
      <c r="B50" s="290"/>
      <c r="C50" s="290"/>
      <c r="D50" s="290"/>
      <c r="E50" s="290"/>
      <c r="F50" s="290"/>
      <c r="G50" s="290"/>
      <c r="H50" s="290"/>
      <c r="I50" s="291"/>
      <c r="J50" s="57"/>
    </row>
    <row r="51" spans="1:10" x14ac:dyDescent="0.3">
      <c r="A51" s="54" t="s">
        <v>139</v>
      </c>
    </row>
  </sheetData>
  <sheetProtection algorithmName="SHA-512" hashValue="ab4yA/ZHZ9FGN8M+eW2VbnwgKsaIGMuy5XmcE1Kwj/piBw+q1B6sTRD1n3mgs3O3FtUoF8CdXTsSK6gY50A95A==" saltValue="FAe4B81opJU7BVSYWrwhyA==" spinCount="100000" sheet="1" formatRows="0"/>
  <mergeCells count="32"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</mergeCells>
  <phoneticPr fontId="7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disablePrompts="1"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view="pageLayout" topLeftCell="A4" zoomScaleNormal="85" zoomScaleSheetLayoutView="115" workbookViewId="0">
      <selection activeCell="B11" sqref="B11"/>
    </sheetView>
  </sheetViews>
  <sheetFormatPr defaultColWidth="9" defaultRowHeight="14.4" x14ac:dyDescent="0.3"/>
  <cols>
    <col min="1" max="1" width="18.109375" style="1" customWidth="1"/>
    <col min="2" max="2" width="4.77734375" style="1" customWidth="1"/>
    <col min="3" max="3" width="55.77734375" style="1" customWidth="1"/>
    <col min="4" max="4" width="17.21875" style="1" customWidth="1"/>
    <col min="5" max="6" width="18.109375" style="1" customWidth="1"/>
    <col min="7" max="12" width="13.77734375" style="1" customWidth="1"/>
    <col min="13" max="16384" width="9" style="1"/>
  </cols>
  <sheetData>
    <row r="1" spans="1:12" ht="45.75" customHeight="1" x14ac:dyDescent="0.3">
      <c r="A1" s="321" t="s">
        <v>65</v>
      </c>
      <c r="B1" s="322" t="s">
        <v>64</v>
      </c>
      <c r="C1" s="338" t="s">
        <v>91</v>
      </c>
      <c r="D1" s="327" t="s">
        <v>12</v>
      </c>
      <c r="E1" s="329" t="s">
        <v>35</v>
      </c>
      <c r="F1" s="329" t="s">
        <v>36</v>
      </c>
      <c r="G1" s="321" t="s">
        <v>13</v>
      </c>
      <c r="H1" s="322"/>
      <c r="I1" s="323"/>
      <c r="J1" s="321" t="s">
        <v>81</v>
      </c>
      <c r="K1" s="322"/>
      <c r="L1" s="323"/>
    </row>
    <row r="2" spans="1:12" x14ac:dyDescent="0.3">
      <c r="A2" s="334"/>
      <c r="B2" s="336"/>
      <c r="C2" s="339"/>
      <c r="D2" s="328"/>
      <c r="E2" s="330"/>
      <c r="F2" s="330"/>
      <c r="G2" s="144" t="s">
        <v>37</v>
      </c>
      <c r="H2" s="145" t="s">
        <v>38</v>
      </c>
      <c r="I2" s="146" t="s">
        <v>39</v>
      </c>
      <c r="J2" s="174" t="s">
        <v>40</v>
      </c>
      <c r="K2" s="175" t="s">
        <v>41</v>
      </c>
      <c r="L2" s="176" t="s">
        <v>42</v>
      </c>
    </row>
    <row r="3" spans="1:12" ht="15" thickBot="1" x14ac:dyDescent="0.35">
      <c r="A3" s="335"/>
      <c r="B3" s="337"/>
      <c r="C3" s="340"/>
      <c r="D3" s="328"/>
      <c r="E3" s="331"/>
      <c r="F3" s="331"/>
      <c r="G3" s="147" t="s">
        <v>14</v>
      </c>
      <c r="H3" s="148" t="s">
        <v>15</v>
      </c>
      <c r="I3" s="149" t="s">
        <v>15</v>
      </c>
      <c r="J3" s="177" t="s">
        <v>43</v>
      </c>
      <c r="K3" s="178" t="s">
        <v>44</v>
      </c>
      <c r="L3" s="179" t="s">
        <v>44</v>
      </c>
    </row>
    <row r="4" spans="1:12" ht="15" thickBot="1" x14ac:dyDescent="0.35">
      <c r="A4" s="139" t="s">
        <v>16</v>
      </c>
      <c r="B4" s="140">
        <v>0</v>
      </c>
      <c r="C4" s="141" t="s">
        <v>17</v>
      </c>
      <c r="D4" s="142" t="s">
        <v>18</v>
      </c>
      <c r="E4" s="143">
        <v>0.65</v>
      </c>
      <c r="F4" s="143">
        <v>1.1000000000000001</v>
      </c>
      <c r="G4" s="150">
        <v>94.77</v>
      </c>
      <c r="H4" s="151">
        <v>427</v>
      </c>
      <c r="I4" s="152">
        <v>0.28000000000000003</v>
      </c>
      <c r="J4" s="210">
        <f>G4*3.6</f>
        <v>341.17199999999997</v>
      </c>
      <c r="K4" s="211">
        <f>H4*3.6</f>
        <v>1537.2</v>
      </c>
      <c r="L4" s="212">
        <f>I4*3.6</f>
        <v>1.0080000000000002</v>
      </c>
    </row>
    <row r="5" spans="1:12" ht="14.25" customHeight="1" x14ac:dyDescent="0.3">
      <c r="A5" s="332" t="s">
        <v>19</v>
      </c>
      <c r="B5" s="71">
        <v>1</v>
      </c>
      <c r="C5" s="72" t="s">
        <v>20</v>
      </c>
      <c r="D5" s="73" t="s">
        <v>21</v>
      </c>
      <c r="E5" s="74">
        <v>0.95</v>
      </c>
      <c r="F5" s="74">
        <v>1.3</v>
      </c>
      <c r="G5" s="153">
        <v>93.49</v>
      </c>
      <c r="H5" s="75"/>
      <c r="I5" s="75"/>
      <c r="J5" s="213">
        <f t="shared" ref="J5" si="0">G5*3.6</f>
        <v>336.56399999999996</v>
      </c>
      <c r="K5" s="80"/>
      <c r="L5" s="81"/>
    </row>
    <row r="6" spans="1:12" ht="15" customHeight="1" x14ac:dyDescent="0.3">
      <c r="A6" s="332"/>
      <c r="B6" s="76">
        <v>2</v>
      </c>
      <c r="C6" s="77" t="s">
        <v>22</v>
      </c>
      <c r="D6" s="78" t="s">
        <v>5</v>
      </c>
      <c r="E6" s="79">
        <v>2.8</v>
      </c>
      <c r="F6" s="79">
        <v>3</v>
      </c>
      <c r="G6" s="154">
        <v>193.88888888888889</v>
      </c>
      <c r="H6" s="75"/>
      <c r="I6" s="75"/>
      <c r="J6" s="214">
        <v>698</v>
      </c>
      <c r="K6" s="80"/>
      <c r="L6" s="81"/>
    </row>
    <row r="7" spans="1:12" ht="16.350000000000001" customHeight="1" x14ac:dyDescent="0.3">
      <c r="A7" s="332"/>
      <c r="B7" s="76">
        <v>3</v>
      </c>
      <c r="C7" s="77" t="s">
        <v>23</v>
      </c>
      <c r="D7" s="78" t="s">
        <v>5</v>
      </c>
      <c r="E7" s="79">
        <v>2.9</v>
      </c>
      <c r="F7" s="79">
        <v>3</v>
      </c>
      <c r="G7" s="154">
        <v>193.88888888888889</v>
      </c>
      <c r="H7" s="75"/>
      <c r="I7" s="75"/>
      <c r="J7" s="214">
        <v>698</v>
      </c>
      <c r="K7" s="80"/>
      <c r="L7" s="81"/>
    </row>
    <row r="8" spans="1:12" x14ac:dyDescent="0.3">
      <c r="A8" s="332"/>
      <c r="B8" s="76">
        <v>4</v>
      </c>
      <c r="C8" s="77" t="s">
        <v>24</v>
      </c>
      <c r="D8" s="78" t="s">
        <v>5</v>
      </c>
      <c r="E8" s="79">
        <v>2.2000000000000002</v>
      </c>
      <c r="F8" s="79">
        <v>3</v>
      </c>
      <c r="G8" s="154">
        <v>193.88888888888889</v>
      </c>
      <c r="H8" s="75"/>
      <c r="I8" s="75"/>
      <c r="J8" s="214">
        <v>698</v>
      </c>
      <c r="K8" s="80"/>
      <c r="L8" s="81"/>
    </row>
    <row r="9" spans="1:12" x14ac:dyDescent="0.3">
      <c r="A9" s="332"/>
      <c r="B9" s="76">
        <v>5</v>
      </c>
      <c r="C9" s="77" t="s">
        <v>25</v>
      </c>
      <c r="D9" s="78" t="s">
        <v>5</v>
      </c>
      <c r="E9" s="79">
        <v>3.9</v>
      </c>
      <c r="F9" s="79">
        <v>3</v>
      </c>
      <c r="G9" s="154">
        <v>193.88888888888889</v>
      </c>
      <c r="H9" s="75"/>
      <c r="I9" s="75"/>
      <c r="J9" s="214">
        <v>698</v>
      </c>
      <c r="K9" s="80"/>
      <c r="L9" s="81"/>
    </row>
    <row r="10" spans="1:12" x14ac:dyDescent="0.3">
      <c r="A10" s="332"/>
      <c r="B10" s="76">
        <v>6</v>
      </c>
      <c r="C10" s="77" t="s">
        <v>26</v>
      </c>
      <c r="D10" s="78" t="s">
        <v>27</v>
      </c>
      <c r="E10" s="79">
        <v>0.95</v>
      </c>
      <c r="F10" s="79">
        <v>1.1000000000000001</v>
      </c>
      <c r="G10" s="155">
        <v>55.44</v>
      </c>
      <c r="H10" s="159">
        <v>0.3</v>
      </c>
      <c r="I10" s="82"/>
      <c r="J10" s="214">
        <f t="shared" ref="J10:K16" si="1">G10*3.6</f>
        <v>199.584</v>
      </c>
      <c r="K10" s="216">
        <f t="shared" si="1"/>
        <v>1.08</v>
      </c>
      <c r="L10" s="83"/>
    </row>
    <row r="11" spans="1:12" x14ac:dyDescent="0.3">
      <c r="A11" s="332"/>
      <c r="B11" s="76">
        <v>7</v>
      </c>
      <c r="C11" s="77" t="s">
        <v>28</v>
      </c>
      <c r="D11" s="78" t="s">
        <v>27</v>
      </c>
      <c r="E11" s="79">
        <v>0.95</v>
      </c>
      <c r="F11" s="79">
        <v>1.1000000000000001</v>
      </c>
      <c r="G11" s="155">
        <v>55.44</v>
      </c>
      <c r="H11" s="159">
        <v>0.3</v>
      </c>
      <c r="I11" s="82"/>
      <c r="J11" s="214">
        <f t="shared" si="1"/>
        <v>199.584</v>
      </c>
      <c r="K11" s="216">
        <f t="shared" si="1"/>
        <v>1.08</v>
      </c>
      <c r="L11" s="83"/>
    </row>
    <row r="12" spans="1:12" x14ac:dyDescent="0.3">
      <c r="A12" s="332"/>
      <c r="B12" s="76">
        <v>8</v>
      </c>
      <c r="C12" s="77" t="s">
        <v>29</v>
      </c>
      <c r="D12" s="78" t="s">
        <v>3</v>
      </c>
      <c r="E12" s="79">
        <v>0.95</v>
      </c>
      <c r="F12" s="79">
        <v>1.1000000000000001</v>
      </c>
      <c r="G12" s="155">
        <v>76.56</v>
      </c>
      <c r="H12" s="159">
        <v>2</v>
      </c>
      <c r="I12" s="160">
        <f>0.12/1000</f>
        <v>1.1999999999999999E-4</v>
      </c>
      <c r="J12" s="214">
        <f t="shared" si="1"/>
        <v>275.61600000000004</v>
      </c>
      <c r="K12" s="216">
        <f t="shared" si="1"/>
        <v>7.2</v>
      </c>
      <c r="L12" s="217">
        <f>I12*3.6</f>
        <v>4.3199999999999998E-4</v>
      </c>
    </row>
    <row r="13" spans="1:12" x14ac:dyDescent="0.3">
      <c r="A13" s="332"/>
      <c r="B13" s="76">
        <v>10</v>
      </c>
      <c r="C13" s="77" t="s">
        <v>122</v>
      </c>
      <c r="D13" s="78" t="s">
        <v>4</v>
      </c>
      <c r="E13" s="79">
        <v>0.85</v>
      </c>
      <c r="F13" s="79">
        <v>0.2</v>
      </c>
      <c r="G13" s="155">
        <v>112</v>
      </c>
      <c r="H13" s="159">
        <v>16</v>
      </c>
      <c r="I13" s="82"/>
      <c r="J13" s="214">
        <v>0</v>
      </c>
      <c r="K13" s="216">
        <f t="shared" si="1"/>
        <v>57.6</v>
      </c>
      <c r="L13" s="83"/>
    </row>
    <row r="14" spans="1:12" x14ac:dyDescent="0.3">
      <c r="A14" s="332"/>
      <c r="B14" s="76">
        <v>10</v>
      </c>
      <c r="C14" s="77" t="s">
        <v>123</v>
      </c>
      <c r="D14" s="78" t="s">
        <v>4</v>
      </c>
      <c r="E14" s="79">
        <v>0.85</v>
      </c>
      <c r="F14" s="79">
        <v>0.2</v>
      </c>
      <c r="G14" s="155">
        <v>112</v>
      </c>
      <c r="H14" s="159">
        <v>16</v>
      </c>
      <c r="I14" s="82"/>
      <c r="J14" s="214">
        <v>0</v>
      </c>
      <c r="K14" s="216">
        <f t="shared" ref="K14" si="2">H14*3.6</f>
        <v>57.6</v>
      </c>
      <c r="L14" s="83"/>
    </row>
    <row r="15" spans="1:12" x14ac:dyDescent="0.3">
      <c r="A15" s="332"/>
      <c r="B15" s="76">
        <v>11</v>
      </c>
      <c r="C15" s="77" t="s">
        <v>31</v>
      </c>
      <c r="D15" s="78" t="s">
        <v>32</v>
      </c>
      <c r="E15" s="79">
        <v>0.85</v>
      </c>
      <c r="F15" s="79">
        <v>0.2</v>
      </c>
      <c r="G15" s="155">
        <v>112</v>
      </c>
      <c r="H15" s="159">
        <v>16</v>
      </c>
      <c r="I15" s="82"/>
      <c r="J15" s="214">
        <v>0</v>
      </c>
      <c r="K15" s="216">
        <f t="shared" si="1"/>
        <v>57.6</v>
      </c>
      <c r="L15" s="83"/>
    </row>
    <row r="16" spans="1:12" x14ac:dyDescent="0.3">
      <c r="A16" s="332"/>
      <c r="B16" s="76">
        <v>12</v>
      </c>
      <c r="C16" s="77" t="s">
        <v>33</v>
      </c>
      <c r="D16" s="78" t="s">
        <v>32</v>
      </c>
      <c r="E16" s="79">
        <v>0.85</v>
      </c>
      <c r="F16" s="79">
        <v>0.2</v>
      </c>
      <c r="G16" s="154">
        <v>112</v>
      </c>
      <c r="H16" s="159">
        <v>16</v>
      </c>
      <c r="I16" s="84"/>
      <c r="J16" s="214">
        <v>0</v>
      </c>
      <c r="K16" s="216">
        <f t="shared" si="1"/>
        <v>57.6</v>
      </c>
      <c r="L16" s="83"/>
    </row>
    <row r="17" spans="1:12" ht="15" thickBot="1" x14ac:dyDescent="0.35">
      <c r="A17" s="333"/>
      <c r="B17" s="85">
        <v>13</v>
      </c>
      <c r="C17" s="86" t="s">
        <v>34</v>
      </c>
      <c r="D17" s="87" t="s">
        <v>5</v>
      </c>
      <c r="E17" s="88">
        <v>1</v>
      </c>
      <c r="F17" s="88">
        <v>3</v>
      </c>
      <c r="G17" s="156">
        <f>J17/3.6</f>
        <v>193.88888888888889</v>
      </c>
      <c r="H17" s="89"/>
      <c r="I17" s="89"/>
      <c r="J17" s="215">
        <v>698</v>
      </c>
      <c r="K17" s="90"/>
      <c r="L17" s="91"/>
    </row>
    <row r="18" spans="1:12" x14ac:dyDescent="0.3">
      <c r="A18" s="45" t="s">
        <v>66</v>
      </c>
      <c r="B18" s="92">
        <v>0</v>
      </c>
      <c r="C18" s="93" t="s">
        <v>52</v>
      </c>
      <c r="D18" s="94"/>
      <c r="E18" s="95"/>
      <c r="F18" s="95"/>
      <c r="G18" s="157"/>
      <c r="H18" s="161"/>
      <c r="I18" s="162"/>
      <c r="J18" s="183"/>
      <c r="K18" s="184"/>
      <c r="L18" s="218"/>
    </row>
    <row r="19" spans="1:12" ht="15" thickBot="1" x14ac:dyDescent="0.35">
      <c r="A19" s="45"/>
      <c r="B19" s="96">
        <v>9</v>
      </c>
      <c r="C19" s="97" t="s">
        <v>30</v>
      </c>
      <c r="D19" s="98" t="s">
        <v>18</v>
      </c>
      <c r="E19" s="99">
        <v>0.85</v>
      </c>
      <c r="F19" s="99">
        <v>1.1000000000000001</v>
      </c>
      <c r="G19" s="158">
        <v>94.77</v>
      </c>
      <c r="H19" s="163">
        <v>18</v>
      </c>
      <c r="I19" s="164"/>
      <c r="J19" s="189">
        <f t="shared" ref="J19:K19" si="3">G19*3.6</f>
        <v>341.17199999999997</v>
      </c>
      <c r="K19" s="190">
        <f t="shared" si="3"/>
        <v>64.8</v>
      </c>
      <c r="L19" s="219"/>
    </row>
    <row r="20" spans="1:12" ht="15" x14ac:dyDescent="0.3">
      <c r="A20" s="46" t="s">
        <v>45</v>
      </c>
      <c r="B20" s="341" t="s">
        <v>46</v>
      </c>
      <c r="C20" s="341"/>
      <c r="D20" s="341"/>
      <c r="E20" s="341"/>
      <c r="F20" s="341"/>
      <c r="G20" s="341"/>
      <c r="H20" s="341"/>
      <c r="I20" s="341"/>
      <c r="J20" s="341"/>
      <c r="K20" s="341"/>
      <c r="L20" s="342"/>
    </row>
    <row r="21" spans="1:12" ht="15" x14ac:dyDescent="0.3">
      <c r="A21" s="47" t="s">
        <v>47</v>
      </c>
      <c r="B21" s="343" t="s">
        <v>48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1:12" ht="30.6" customHeight="1" x14ac:dyDescent="0.3">
      <c r="A22" s="47" t="s">
        <v>49</v>
      </c>
      <c r="B22" s="345" t="s">
        <v>137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3" spans="1:12" ht="40.950000000000003" customHeight="1" thickBot="1" x14ac:dyDescent="0.35">
      <c r="A23" s="48" t="s">
        <v>50</v>
      </c>
      <c r="B23" s="347" t="s">
        <v>105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8"/>
    </row>
    <row r="25" spans="1:12" ht="15" thickBot="1" x14ac:dyDescent="0.35">
      <c r="A25" s="49" t="s">
        <v>6</v>
      </c>
    </row>
    <row r="26" spans="1:12" ht="48.45" customHeight="1" x14ac:dyDescent="0.3">
      <c r="A26" s="49" t="s">
        <v>80</v>
      </c>
      <c r="C26" s="324" t="s">
        <v>101</v>
      </c>
      <c r="D26" s="327" t="s">
        <v>12</v>
      </c>
      <c r="E26" s="329" t="s">
        <v>35</v>
      </c>
      <c r="F26" s="329" t="s">
        <v>36</v>
      </c>
      <c r="G26" s="321" t="s">
        <v>13</v>
      </c>
      <c r="H26" s="322"/>
      <c r="I26" s="323"/>
      <c r="J26" s="321" t="s">
        <v>81</v>
      </c>
      <c r="K26" s="322"/>
      <c r="L26" s="323"/>
    </row>
    <row r="27" spans="1:12" x14ac:dyDescent="0.3">
      <c r="C27" s="325"/>
      <c r="D27" s="328"/>
      <c r="E27" s="330"/>
      <c r="F27" s="330"/>
      <c r="G27" s="174" t="s">
        <v>37</v>
      </c>
      <c r="H27" s="175" t="s">
        <v>38</v>
      </c>
      <c r="I27" s="176" t="s">
        <v>39</v>
      </c>
      <c r="J27" s="192" t="s">
        <v>40</v>
      </c>
      <c r="K27" s="193" t="s">
        <v>41</v>
      </c>
      <c r="L27" s="194" t="s">
        <v>42</v>
      </c>
    </row>
    <row r="28" spans="1:12" ht="15" thickBot="1" x14ac:dyDescent="0.35">
      <c r="C28" s="326"/>
      <c r="D28" s="328"/>
      <c r="E28" s="331"/>
      <c r="F28" s="331"/>
      <c r="G28" s="177" t="s">
        <v>14</v>
      </c>
      <c r="H28" s="178" t="s">
        <v>15</v>
      </c>
      <c r="I28" s="179" t="s">
        <v>15</v>
      </c>
      <c r="J28" s="195" t="s">
        <v>43</v>
      </c>
      <c r="K28" s="196" t="s">
        <v>44</v>
      </c>
      <c r="L28" s="197" t="s">
        <v>44</v>
      </c>
    </row>
    <row r="29" spans="1:12" ht="15" thickBot="1" x14ac:dyDescent="0.35">
      <c r="C29" s="165" t="s">
        <v>17</v>
      </c>
      <c r="D29" s="166" t="str">
        <f>VLOOKUP($C29,$C$4:$L$19,2,FALSE)</f>
        <v>paliwo stałe</v>
      </c>
      <c r="E29" s="167">
        <f>VLOOKUP($C29,$C$4:$L$19,3,FALSE)</f>
        <v>0.65</v>
      </c>
      <c r="F29" s="167">
        <f>VLOOKUP($C29,$C$4:$L$19,4,FALSE)</f>
        <v>1.1000000000000001</v>
      </c>
      <c r="G29" s="180">
        <f>VLOOKUP($C29,$C$4:$L$19,5,FALSE)</f>
        <v>94.77</v>
      </c>
      <c r="H29" s="181">
        <f>VLOOKUP($C29,$C$4:$L$19,6,FALSE)</f>
        <v>427</v>
      </c>
      <c r="I29" s="182">
        <f>VLOOKUP($C29,$C$4:$L$19,7,FALSE)</f>
        <v>0.28000000000000003</v>
      </c>
      <c r="J29" s="198">
        <f>VLOOKUP($C29,$C$4:$L$19,8,FALSE)</f>
        <v>341.17199999999997</v>
      </c>
      <c r="K29" s="199">
        <f>VLOOKUP($C29,$C$4:$L$19,9,FALSE)</f>
        <v>1537.2</v>
      </c>
      <c r="L29" s="200">
        <f>VLOOKUP($C29,$C$4:$L$19,10,FALSE)</f>
        <v>1.0080000000000002</v>
      </c>
    </row>
    <row r="30" spans="1:12" x14ac:dyDescent="0.3">
      <c r="C30" s="50" t="s">
        <v>92</v>
      </c>
      <c r="D30" s="168" t="str">
        <f>VLOOKUP(C5,$C$4:$L$19,2,FALSE)</f>
        <v>sieć ciepłownicza</v>
      </c>
      <c r="E30" s="169">
        <f>VLOOKUP(C5,$C$4:$L$19,3,FALSE)</f>
        <v>0.95</v>
      </c>
      <c r="F30" s="169">
        <f>VLOOKUP(C5,$C$4:$L$19,4,FALSE)</f>
        <v>1.3</v>
      </c>
      <c r="G30" s="183">
        <f>VLOOKUP(C5,$C$4:$L$19,5,FALSE)</f>
        <v>93.49</v>
      </c>
      <c r="H30" s="184">
        <f>VLOOKUP(C5,$C$4:$L$19,6,FALSE)</f>
        <v>0</v>
      </c>
      <c r="I30" s="185">
        <f>VLOOKUP(C5,$C$4:$L$19,7,FALSE)</f>
        <v>0</v>
      </c>
      <c r="J30" s="201">
        <f>VLOOKUP(C5,$C$4:$L$19,8,FALSE)</f>
        <v>336.56399999999996</v>
      </c>
      <c r="K30" s="202">
        <f>VLOOKUP(C5,$C$4:$L$19,9,FALSE)</f>
        <v>0</v>
      </c>
      <c r="L30" s="203">
        <f>VLOOKUP(C5,$C$4:$L$19,10,FALSE)</f>
        <v>0</v>
      </c>
    </row>
    <row r="31" spans="1:12" x14ac:dyDescent="0.3">
      <c r="C31" s="51" t="s">
        <v>100</v>
      </c>
      <c r="D31" s="170" t="str">
        <f>VLOOKUP(C6,$C$4:$L$19,2,FALSE)</f>
        <v>energia elektryczna</v>
      </c>
      <c r="E31" s="171">
        <f>VLOOKUP(C6,$C$4:$L$19,3,FALSE)</f>
        <v>2.8</v>
      </c>
      <c r="F31" s="171">
        <f>VLOOKUP(C6,$C$4:$L$19,4,FALSE)</f>
        <v>3</v>
      </c>
      <c r="G31" s="186">
        <f>VLOOKUP(C6,$C$4:$L$19,5,FALSE)</f>
        <v>193.88888888888889</v>
      </c>
      <c r="H31" s="187">
        <f>VLOOKUP(C6,$C$4:$L$19,6,FALSE)</f>
        <v>0</v>
      </c>
      <c r="I31" s="188">
        <f>VLOOKUP(C6,$C$4:$L$19,7,FALSE)</f>
        <v>0</v>
      </c>
      <c r="J31" s="204">
        <f>VLOOKUP(C6,$C$4:$L$19,8,FALSE)</f>
        <v>698</v>
      </c>
      <c r="K31" s="205">
        <f>VLOOKUP(C6,$C$4:$L$19,9,FALSE)</f>
        <v>0</v>
      </c>
      <c r="L31" s="206">
        <f>VLOOKUP(C6,$C$4:$L$19,10,FALSE)</f>
        <v>0</v>
      </c>
    </row>
    <row r="32" spans="1:12" x14ac:dyDescent="0.3">
      <c r="C32" s="51" t="s">
        <v>93</v>
      </c>
      <c r="D32" s="170" t="str">
        <f>VLOOKUP(C10,$C$4:$L$19,2,FALSE)</f>
        <v>gaz ziemny</v>
      </c>
      <c r="E32" s="171">
        <f>VLOOKUP(C10,$C$4:$L$19,3,FALSE)</f>
        <v>0.95</v>
      </c>
      <c r="F32" s="171">
        <f>VLOOKUP(C10,$C$4:$L$19,4,FALSE)</f>
        <v>1.1000000000000001</v>
      </c>
      <c r="G32" s="186">
        <f>VLOOKUP(C10,$C$4:$L$19,5,FALSE)</f>
        <v>55.44</v>
      </c>
      <c r="H32" s="187">
        <f>VLOOKUP(C10,$C$4:$L$19,6,FALSE)</f>
        <v>0.3</v>
      </c>
      <c r="I32" s="188">
        <f>VLOOKUP(C10,$C$4:$L$19,7,FALSE)</f>
        <v>0</v>
      </c>
      <c r="J32" s="204">
        <f>VLOOKUP(C10,$C$4:$L$19,8,FALSE)</f>
        <v>199.584</v>
      </c>
      <c r="K32" s="205">
        <f>VLOOKUP(C10,$C$4:$L$19,9,FALSE)</f>
        <v>1.08</v>
      </c>
      <c r="L32" s="206">
        <f>VLOOKUP(C10,$C$4:$L$19,10,FALSE)</f>
        <v>0</v>
      </c>
    </row>
    <row r="33" spans="3:12" x14ac:dyDescent="0.3">
      <c r="C33" s="51" t="s">
        <v>94</v>
      </c>
      <c r="D33" s="170" t="str">
        <f>VLOOKUP(C12,$C$4:$L$19,2,FALSE)</f>
        <v>olej opałowy</v>
      </c>
      <c r="E33" s="171">
        <f>VLOOKUP(C12,$C$4:$L$19,3,FALSE)</f>
        <v>0.95</v>
      </c>
      <c r="F33" s="171">
        <f>VLOOKUP(C12,$C$4:$L$19,4,FALSE)</f>
        <v>1.1000000000000001</v>
      </c>
      <c r="G33" s="186">
        <f>VLOOKUP(C12,$C$4:$L$19,5,FALSE)</f>
        <v>76.56</v>
      </c>
      <c r="H33" s="187">
        <f>VLOOKUP(C12,$C$4:$L$19,6,FALSE)</f>
        <v>2</v>
      </c>
      <c r="I33" s="188">
        <f>VLOOKUP(C12,$C$4:$L$19,7,FALSE)</f>
        <v>1.1999999999999999E-4</v>
      </c>
      <c r="J33" s="204">
        <f>VLOOKUP(C12,$C$4:$L$19,8,FALSE)</f>
        <v>275.61600000000004</v>
      </c>
      <c r="K33" s="205">
        <f>VLOOKUP(C12,$C$4:$L$19,9,FALSE)</f>
        <v>7.2</v>
      </c>
      <c r="L33" s="206">
        <f>VLOOKUP(C12,$C$4:$L$19,10,FALSE)</f>
        <v>4.3199999999999998E-4</v>
      </c>
    </row>
    <row r="34" spans="3:12" x14ac:dyDescent="0.3">
      <c r="C34" s="51" t="s">
        <v>95</v>
      </c>
      <c r="D34" s="170" t="str">
        <f>VLOOKUP(C19,$C$4:$L$19,2,FALSE)</f>
        <v>paliwo stałe</v>
      </c>
      <c r="E34" s="171">
        <f>VLOOKUP(C19,$C$4:$L$19,3,FALSE)</f>
        <v>0.85</v>
      </c>
      <c r="F34" s="171">
        <f>VLOOKUP(C19,$C$4:$L$19,4,FALSE)</f>
        <v>1.1000000000000001</v>
      </c>
      <c r="G34" s="186">
        <f>VLOOKUP(C19,$C$4:$L$19,5,FALSE)</f>
        <v>94.77</v>
      </c>
      <c r="H34" s="187">
        <f>VLOOKUP(C19,$C$4:$L$19,6,FALSE)</f>
        <v>18</v>
      </c>
      <c r="I34" s="188">
        <f>VLOOKUP(C19,$C$4:$L$19,7,FALSE)</f>
        <v>0</v>
      </c>
      <c r="J34" s="204">
        <f>VLOOKUP(C19,$C$4:$L$19,8,FALSE)</f>
        <v>341.17199999999997</v>
      </c>
      <c r="K34" s="205">
        <f>VLOOKUP(C19,$C$4:$L$19,9,FALSE)</f>
        <v>64.8</v>
      </c>
      <c r="L34" s="206">
        <f>VLOOKUP(C19,$C$4:$L$19,10,FALSE)</f>
        <v>0</v>
      </c>
    </row>
    <row r="35" spans="3:12" x14ac:dyDescent="0.3">
      <c r="C35" s="51" t="s">
        <v>96</v>
      </c>
      <c r="D35" s="170" t="str">
        <f>VLOOKUP(C13,$C$4:$L$19,2,FALSE)</f>
        <v>biomasa</v>
      </c>
      <c r="E35" s="171">
        <f>VLOOKUP(C13,$C$4:$L$19,3,FALSE)</f>
        <v>0.85</v>
      </c>
      <c r="F35" s="171">
        <f>VLOOKUP(C13,$C$4:$L$19,4,FALSE)</f>
        <v>0.2</v>
      </c>
      <c r="G35" s="186">
        <f>VLOOKUP(C13,$C$4:$L$19,5,FALSE)</f>
        <v>112</v>
      </c>
      <c r="H35" s="187">
        <f>VLOOKUP(C13,$C$4:$L$19,6,FALSE)</f>
        <v>16</v>
      </c>
      <c r="I35" s="188">
        <f>VLOOKUP(C13,$C$4:$L$19,7,FALSE)</f>
        <v>0</v>
      </c>
      <c r="J35" s="204">
        <f>VLOOKUP(C13,$C$4:$L$19,8,FALSE)</f>
        <v>0</v>
      </c>
      <c r="K35" s="205">
        <f>VLOOKUP(C13,$C$4:$L$19,9,FALSE)</f>
        <v>57.6</v>
      </c>
      <c r="L35" s="206">
        <f>VLOOKUP(C13,$C$4:$L$19,10,FALSE)</f>
        <v>0</v>
      </c>
    </row>
    <row r="36" spans="3:12" ht="15" thickBot="1" x14ac:dyDescent="0.35">
      <c r="C36" s="52" t="s">
        <v>34</v>
      </c>
      <c r="D36" s="172" t="str">
        <f>VLOOKUP($C36,$C$4:$L$19,2,FALSE)</f>
        <v>energia elektryczna</v>
      </c>
      <c r="E36" s="173">
        <f>VLOOKUP($C36,$C$4:$L$19,3,FALSE)</f>
        <v>1</v>
      </c>
      <c r="F36" s="173">
        <f>VLOOKUP($C36,$C$4:$L$19,4,FALSE)</f>
        <v>3</v>
      </c>
      <c r="G36" s="189">
        <f>VLOOKUP($C36,$C$4:$L$19,5,FALSE)</f>
        <v>193.88888888888889</v>
      </c>
      <c r="H36" s="190">
        <f>VLOOKUP($C36,$C$4:$L$19,6,FALSE)</f>
        <v>0</v>
      </c>
      <c r="I36" s="191">
        <f>VLOOKUP($C36,$C$4:$L$19,7,FALSE)</f>
        <v>0</v>
      </c>
      <c r="J36" s="207">
        <f>VLOOKUP($C36,$C$4:$L$19,8,FALSE)</f>
        <v>698</v>
      </c>
      <c r="K36" s="208">
        <f>VLOOKUP($C36,$C$4:$L$19,9,FALSE)</f>
        <v>0</v>
      </c>
      <c r="L36" s="209">
        <f>VLOOKUP($C36,$C$4:$L$19,10,FALSE)</f>
        <v>0</v>
      </c>
    </row>
    <row r="38" spans="3:12" x14ac:dyDescent="0.3">
      <c r="C38" s="49" t="s">
        <v>52</v>
      </c>
    </row>
    <row r="39" spans="3:12" x14ac:dyDescent="0.3">
      <c r="C39" s="49" t="s">
        <v>20</v>
      </c>
    </row>
    <row r="40" spans="3:12" x14ac:dyDescent="0.3">
      <c r="C40" s="49" t="s">
        <v>22</v>
      </c>
    </row>
    <row r="41" spans="3:12" x14ac:dyDescent="0.3">
      <c r="C41" s="49" t="s">
        <v>23</v>
      </c>
    </row>
    <row r="42" spans="3:12" x14ac:dyDescent="0.3">
      <c r="C42" s="49" t="s">
        <v>24</v>
      </c>
    </row>
    <row r="43" spans="3:12" x14ac:dyDescent="0.3">
      <c r="C43" s="49" t="s">
        <v>25</v>
      </c>
    </row>
    <row r="44" spans="3:12" x14ac:dyDescent="0.3">
      <c r="C44" s="49" t="s">
        <v>26</v>
      </c>
    </row>
    <row r="45" spans="3:12" x14ac:dyDescent="0.3">
      <c r="C45" s="49" t="s">
        <v>28</v>
      </c>
    </row>
    <row r="46" spans="3:12" x14ac:dyDescent="0.3">
      <c r="C46" s="49" t="s">
        <v>29</v>
      </c>
    </row>
    <row r="47" spans="3:12" x14ac:dyDescent="0.3">
      <c r="C47" s="49" t="s">
        <v>122</v>
      </c>
    </row>
    <row r="48" spans="3:12" x14ac:dyDescent="0.3">
      <c r="C48" s="49" t="s">
        <v>123</v>
      </c>
    </row>
    <row r="49" spans="3:3" x14ac:dyDescent="0.3">
      <c r="C49" s="49" t="s">
        <v>31</v>
      </c>
    </row>
    <row r="50" spans="3:3" x14ac:dyDescent="0.3">
      <c r="C50" s="49" t="s">
        <v>33</v>
      </c>
    </row>
    <row r="51" spans="3:3" x14ac:dyDescent="0.3">
      <c r="C51" s="49" t="s">
        <v>34</v>
      </c>
    </row>
  </sheetData>
  <sheetProtection algorithmName="SHA-512" hashValue="MpMP94X/rQrQHBDHYibz7GBkBuQ3aF6T0MysBvwkiGOaSLlR77KIg7a5M8uq5ivo/fySPIUWwiLkPYWiqwTI7Q==" saltValue="+CaC7UvrTPltoNOlhIkiWw==" spinCount="100000" sheet="1" objects="1" scenarios="1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6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Bogdańska Katarzyna</cp:lastModifiedBy>
  <cp:lastPrinted>2024-12-19T12:49:30Z</cp:lastPrinted>
  <dcterms:created xsi:type="dcterms:W3CDTF">2015-06-05T18:19:34Z</dcterms:created>
  <dcterms:modified xsi:type="dcterms:W3CDTF">2024-12-20T07:47:59Z</dcterms:modified>
</cp:coreProperties>
</file>